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Webpages\retten-wir-das-haus-des-gastes\"/>
    </mc:Choice>
  </mc:AlternateContent>
  <xr:revisionPtr revIDLastSave="0" documentId="13_ncr:1_{482B0ECE-5602-4BDB-B636-A3CCA2DDA0E6}" xr6:coauthVersionLast="47" xr6:coauthVersionMax="47" xr10:uidLastSave="{00000000-0000-0000-0000-000000000000}"/>
  <bookViews>
    <workbookView xWindow="-120" yWindow="-120" windowWidth="29040" windowHeight="15525" tabRatio="724" xr2:uid="{00000000-000D-0000-FFFF-FFFF00000000}"/>
  </bookViews>
  <sheets>
    <sheet name="Konstanten" sheetId="1" r:id="rId1"/>
    <sheet name="Diagramm" sheetId="8" r:id="rId2"/>
    <sheet name="Neubau (mit Zahlen der BI)" sheetId="3" r:id="rId3"/>
    <sheet name="Neubau (mit Zahlen der Gemeinde" sheetId="5" r:id="rId4"/>
    <sheet name="Sanierung (mit Zahlen der BI)" sheetId="4" r:id="rId5"/>
    <sheet name="Sanierung (mit Zahlen der Gemei" sheetId="6" r:id="rId6"/>
  </sheets>
  <definedNames>
    <definedName name="Eigenanteil">Konstanten!$F$10</definedName>
    <definedName name="Einzelschritt">Konstanten!$F$11</definedName>
    <definedName name="Einzelschritte">Konstanten!$F$9</definedName>
    <definedName name="FörderungNeubau">Konstanten!D5</definedName>
    <definedName name="FörderungSanierung">Konstanten!$F$8</definedName>
    <definedName name="Inflation">Konstanten!$F$14</definedName>
    <definedName name="KostenexplosionNeubau">Konstanten!$F$5</definedName>
    <definedName name="KostenexplosionSanierung">Konstanten!$F$6</definedName>
    <definedName name="Kreditdienst">Konstanten!$F$12</definedName>
    <definedName name="NeubauSummeBI">Konstanten!$F$2</definedName>
    <definedName name="NeubauSummeGemeinde">Konstanten!$H$2</definedName>
    <definedName name="SanierungssummeBI">Konstanten!$F$3</definedName>
    <definedName name="SanierungssummeGemeinde">Konstanten!$H$3</definedName>
    <definedName name="Startjahr" localSheetId="3">'Neubau (mit Zahlen der Gemeinde'!$A$2</definedName>
    <definedName name="Startjahr" localSheetId="4">'Sanierung (mit Zahlen der BI)'!$A$2</definedName>
    <definedName name="Startjahr" localSheetId="5">'Sanierung (mit Zahlen der Gemei'!$A$2</definedName>
    <definedName name="Startjahr">'Neubau (mit Zahlen der BI)'!$A$2</definedName>
    <definedName name="Tilgungszeitraum">Konstanten!$F$15</definedName>
    <definedName name="Verzögerung">Konstanten!$F$4</definedName>
    <definedName name="Zinssatz">Konstanten!$F$13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3" l="1"/>
  <c r="I2" i="5"/>
  <c r="J2" i="6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3" i="4"/>
  <c r="B4" i="4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B3" i="5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4" i="3"/>
  <c r="B4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3" i="3"/>
  <c r="A3" i="3"/>
  <c r="J2" i="4" l="1"/>
  <c r="C62" i="3" a="1"/>
  <c r="C62" i="3" s="1"/>
  <c r="D3" i="6"/>
  <c r="I3" i="6" s="1"/>
  <c r="D2" i="6"/>
  <c r="C3" i="5"/>
  <c r="F2" i="5"/>
  <c r="H2" i="5" s="1"/>
  <c r="E2" i="5"/>
  <c r="J2" i="5" s="1"/>
  <c r="F2" i="3"/>
  <c r="E2" i="3"/>
  <c r="J2" i="3" s="1"/>
  <c r="I2" i="6" l="1"/>
  <c r="C2" i="6"/>
  <c r="F2" i="6" s="1"/>
  <c r="H2" i="3"/>
  <c r="D2" i="4"/>
  <c r="D4" i="5"/>
  <c r="F3" i="5"/>
  <c r="E3" i="5"/>
  <c r="J3" i="5" s="1"/>
  <c r="G2" i="5"/>
  <c r="D4" i="3"/>
  <c r="G2" i="3"/>
  <c r="I2" i="4" l="1"/>
  <c r="C2" i="4"/>
  <c r="F2" i="4" s="1"/>
  <c r="H2" i="4" s="1"/>
  <c r="E2" i="6"/>
  <c r="D3" i="4"/>
  <c r="I3" i="4" s="1"/>
  <c r="H2" i="6"/>
  <c r="D4" i="6"/>
  <c r="I4" i="6" s="1"/>
  <c r="D4" i="4"/>
  <c r="I4" i="4" s="1"/>
  <c r="H3" i="5"/>
  <c r="G3" i="5"/>
  <c r="I3" i="5" s="1"/>
  <c r="C3" i="3"/>
  <c r="F3" i="3" s="1"/>
  <c r="H3" i="3" s="1"/>
  <c r="D5" i="4"/>
  <c r="I5" i="4" s="1"/>
  <c r="G2" i="6" l="1"/>
  <c r="C3" i="6" s="1"/>
  <c r="K2" i="6"/>
  <c r="C4" i="5"/>
  <c r="E4" i="5" s="1"/>
  <c r="J4" i="5" s="1"/>
  <c r="E2" i="4"/>
  <c r="D5" i="6"/>
  <c r="I5" i="6" s="1"/>
  <c r="E3" i="3"/>
  <c r="D6" i="4"/>
  <c r="I6" i="4" s="1"/>
  <c r="G3" i="3" l="1"/>
  <c r="I3" i="3" s="1"/>
  <c r="J3" i="3"/>
  <c r="F4" i="5"/>
  <c r="H4" i="5" s="1"/>
  <c r="G2" i="4"/>
  <c r="C3" i="4" s="1"/>
  <c r="F3" i="4" s="1"/>
  <c r="K2" i="4"/>
  <c r="F3" i="6"/>
  <c r="E3" i="6"/>
  <c r="K3" i="6" s="1"/>
  <c r="D6" i="6"/>
  <c r="I6" i="6" s="1"/>
  <c r="D7" i="4"/>
  <c r="I7" i="4" s="1"/>
  <c r="G4" i="5" l="1"/>
  <c r="I4" i="5" s="1"/>
  <c r="C4" i="3"/>
  <c r="F4" i="3" s="1"/>
  <c r="H4" i="3" s="1"/>
  <c r="E3" i="4"/>
  <c r="K3" i="4" s="1"/>
  <c r="H3" i="4"/>
  <c r="G3" i="6"/>
  <c r="H3" i="6"/>
  <c r="D7" i="6"/>
  <c r="I7" i="6" s="1"/>
  <c r="D8" i="4"/>
  <c r="I8" i="4" s="1"/>
  <c r="C5" i="5" l="1"/>
  <c r="E4" i="3"/>
  <c r="J4" i="3" s="1"/>
  <c r="J3" i="6"/>
  <c r="C4" i="6"/>
  <c r="G3" i="4"/>
  <c r="C4" i="4" s="1"/>
  <c r="E4" i="4" s="1"/>
  <c r="K4" i="4" s="1"/>
  <c r="D8" i="6"/>
  <c r="I8" i="6" s="1"/>
  <c r="F5" i="5"/>
  <c r="E5" i="5"/>
  <c r="J5" i="5" s="1"/>
  <c r="D9" i="4"/>
  <c r="I9" i="4" s="1"/>
  <c r="G4" i="3" l="1"/>
  <c r="J3" i="4"/>
  <c r="F4" i="4"/>
  <c r="F4" i="6"/>
  <c r="E4" i="6"/>
  <c r="K4" i="6" s="1"/>
  <c r="D9" i="6"/>
  <c r="I9" i="6" s="1"/>
  <c r="G5" i="5"/>
  <c r="I5" i="5" s="1"/>
  <c r="H5" i="5"/>
  <c r="D10" i="4"/>
  <c r="I10" i="4" s="1"/>
  <c r="I4" i="3" l="1"/>
  <c r="C5" i="3"/>
  <c r="G4" i="4"/>
  <c r="C5" i="4" s="1"/>
  <c r="H4" i="4"/>
  <c r="D10" i="6"/>
  <c r="I10" i="6" s="1"/>
  <c r="H4" i="6"/>
  <c r="G4" i="6"/>
  <c r="C6" i="5"/>
  <c r="D11" i="4"/>
  <c r="I11" i="4" s="1"/>
  <c r="F5" i="3" l="1"/>
  <c r="E5" i="3"/>
  <c r="J5" i="3" s="1"/>
  <c r="J4" i="6"/>
  <c r="C5" i="6"/>
  <c r="J4" i="4"/>
  <c r="D11" i="6"/>
  <c r="I11" i="6" s="1"/>
  <c r="F6" i="5"/>
  <c r="E6" i="5"/>
  <c r="J6" i="5" s="1"/>
  <c r="D12" i="4"/>
  <c r="I12" i="4" s="1"/>
  <c r="H5" i="3" l="1"/>
  <c r="G5" i="3"/>
  <c r="E5" i="4"/>
  <c r="K5" i="4" s="1"/>
  <c r="F5" i="4"/>
  <c r="D12" i="6"/>
  <c r="I12" i="6" s="1"/>
  <c r="E5" i="6"/>
  <c r="K5" i="6" s="1"/>
  <c r="F5" i="6"/>
  <c r="H6" i="5"/>
  <c r="G6" i="5"/>
  <c r="I6" i="5" s="1"/>
  <c r="D13" i="4"/>
  <c r="I13" i="4" s="1"/>
  <c r="I5" i="3" l="1"/>
  <c r="C6" i="3"/>
  <c r="H5" i="4"/>
  <c r="G5" i="4"/>
  <c r="C6" i="4" s="1"/>
  <c r="H5" i="6"/>
  <c r="G5" i="6"/>
  <c r="D13" i="6"/>
  <c r="I13" i="6" s="1"/>
  <c r="C7" i="5"/>
  <c r="D14" i="4"/>
  <c r="I14" i="4" s="1"/>
  <c r="E6" i="3" l="1"/>
  <c r="J6" i="3" s="1"/>
  <c r="F6" i="3"/>
  <c r="J5" i="6"/>
  <c r="C6" i="6"/>
  <c r="J5" i="4"/>
  <c r="D14" i="6"/>
  <c r="I14" i="6" s="1"/>
  <c r="E7" i="5"/>
  <c r="J7" i="5" s="1"/>
  <c r="F7" i="5"/>
  <c r="D15" i="4"/>
  <c r="I15" i="4" s="1"/>
  <c r="G6" i="3" l="1"/>
  <c r="H6" i="3"/>
  <c r="F6" i="4"/>
  <c r="E6" i="4"/>
  <c r="K6" i="4" s="1"/>
  <c r="D15" i="6"/>
  <c r="I15" i="6" s="1"/>
  <c r="F6" i="6"/>
  <c r="E6" i="6"/>
  <c r="K6" i="6" s="1"/>
  <c r="H7" i="5"/>
  <c r="G7" i="5"/>
  <c r="I7" i="5" s="1"/>
  <c r="D16" i="4"/>
  <c r="I16" i="4" s="1"/>
  <c r="I6" i="3" l="1"/>
  <c r="C7" i="3"/>
  <c r="C8" i="5"/>
  <c r="E8" i="5" s="1"/>
  <c r="J8" i="5" s="1"/>
  <c r="H6" i="4"/>
  <c r="G6" i="4"/>
  <c r="C7" i="4" s="1"/>
  <c r="D16" i="6"/>
  <c r="I16" i="6" s="1"/>
  <c r="H6" i="6"/>
  <c r="G6" i="6"/>
  <c r="D17" i="4"/>
  <c r="I17" i="4" s="1"/>
  <c r="E7" i="3" l="1"/>
  <c r="J7" i="3" s="1"/>
  <c r="F7" i="3"/>
  <c r="J6" i="6"/>
  <c r="C7" i="6"/>
  <c r="F8" i="5"/>
  <c r="H8" i="5" s="1"/>
  <c r="J6" i="4"/>
  <c r="D17" i="6"/>
  <c r="I17" i="6" s="1"/>
  <c r="D18" i="4"/>
  <c r="I18" i="4" s="1"/>
  <c r="H7" i="3" l="1"/>
  <c r="G7" i="3"/>
  <c r="G8" i="5"/>
  <c r="F7" i="4"/>
  <c r="E7" i="4"/>
  <c r="K7" i="4" s="1"/>
  <c r="D18" i="6"/>
  <c r="I18" i="6" s="1"/>
  <c r="F7" i="6"/>
  <c r="E7" i="6"/>
  <c r="K7" i="6" s="1"/>
  <c r="D19" i="4"/>
  <c r="I19" i="4" s="1"/>
  <c r="I7" i="3" l="1"/>
  <c r="C8" i="3"/>
  <c r="C9" i="5"/>
  <c r="I8" i="5"/>
  <c r="G7" i="4"/>
  <c r="C8" i="4" s="1"/>
  <c r="H7" i="4"/>
  <c r="D19" i="6"/>
  <c r="I19" i="6" s="1"/>
  <c r="G7" i="6"/>
  <c r="H7" i="6"/>
  <c r="D20" i="4"/>
  <c r="I20" i="4" s="1"/>
  <c r="F8" i="3" l="1"/>
  <c r="E8" i="3"/>
  <c r="J8" i="3" s="1"/>
  <c r="E9" i="5"/>
  <c r="J9" i="5" s="1"/>
  <c r="F9" i="5"/>
  <c r="J7" i="6"/>
  <c r="C8" i="6"/>
  <c r="J7" i="4"/>
  <c r="D20" i="6"/>
  <c r="I20" i="6" s="1"/>
  <c r="D21" i="4"/>
  <c r="I21" i="4" s="1"/>
  <c r="H8" i="3" l="1"/>
  <c r="G8" i="3"/>
  <c r="G9" i="5"/>
  <c r="H9" i="5"/>
  <c r="F8" i="6"/>
  <c r="H8" i="6" s="1"/>
  <c r="E8" i="6"/>
  <c r="F8" i="4"/>
  <c r="E8" i="4"/>
  <c r="K8" i="4" s="1"/>
  <c r="D21" i="6"/>
  <c r="I21" i="6" s="1"/>
  <c r="D22" i="4"/>
  <c r="I22" i="4" s="1"/>
  <c r="C9" i="3" l="1"/>
  <c r="I8" i="3"/>
  <c r="I9" i="5"/>
  <c r="C10" i="5"/>
  <c r="G8" i="6"/>
  <c r="K8" i="6"/>
  <c r="G8" i="4"/>
  <c r="C9" i="4" s="1"/>
  <c r="H8" i="4"/>
  <c r="D22" i="6"/>
  <c r="I22" i="6" s="1"/>
  <c r="D23" i="4"/>
  <c r="I23" i="4" s="1"/>
  <c r="E9" i="3" l="1"/>
  <c r="J9" i="3" s="1"/>
  <c r="F9" i="3"/>
  <c r="F10" i="5"/>
  <c r="H10" i="5" s="1"/>
  <c r="E10" i="5"/>
  <c r="C9" i="6"/>
  <c r="F9" i="6" s="1"/>
  <c r="H9" i="6" s="1"/>
  <c r="J8" i="6"/>
  <c r="J8" i="4"/>
  <c r="D23" i="6"/>
  <c r="I23" i="6" s="1"/>
  <c r="D24" i="4"/>
  <c r="I24" i="4" s="1"/>
  <c r="H9" i="3" l="1"/>
  <c r="G9" i="3"/>
  <c r="G10" i="5"/>
  <c r="J10" i="5"/>
  <c r="E9" i="6"/>
  <c r="K9" i="6" s="1"/>
  <c r="E9" i="4"/>
  <c r="K9" i="4" s="1"/>
  <c r="F9" i="4"/>
  <c r="D24" i="6"/>
  <c r="I24" i="6" s="1"/>
  <c r="D25" i="4"/>
  <c r="I25" i="4" s="1"/>
  <c r="I9" i="3" l="1"/>
  <c r="C10" i="3"/>
  <c r="C11" i="5"/>
  <c r="I10" i="5"/>
  <c r="G9" i="6"/>
  <c r="C10" i="6" s="1"/>
  <c r="E10" i="6" s="1"/>
  <c r="K10" i="6" s="1"/>
  <c r="H9" i="4"/>
  <c r="G9" i="4"/>
  <c r="C10" i="4" s="1"/>
  <c r="D25" i="6"/>
  <c r="I25" i="6" s="1"/>
  <c r="D26" i="4"/>
  <c r="I26" i="4" s="1"/>
  <c r="E10" i="3" l="1"/>
  <c r="J10" i="3" s="1"/>
  <c r="F10" i="3"/>
  <c r="F11" i="5"/>
  <c r="E11" i="5"/>
  <c r="J11" i="5" s="1"/>
  <c r="J9" i="6"/>
  <c r="F10" i="6"/>
  <c r="H10" i="6" s="1"/>
  <c r="J9" i="4"/>
  <c r="D26" i="6"/>
  <c r="I26" i="6" s="1"/>
  <c r="D27" i="4"/>
  <c r="I27" i="4" s="1"/>
  <c r="H10" i="3" l="1"/>
  <c r="G10" i="3"/>
  <c r="H11" i="5"/>
  <c r="G11" i="5"/>
  <c r="G10" i="6"/>
  <c r="J10" i="6" s="1"/>
  <c r="F10" i="4"/>
  <c r="E10" i="4"/>
  <c r="K10" i="4" s="1"/>
  <c r="D27" i="6"/>
  <c r="I27" i="6" s="1"/>
  <c r="D28" i="4"/>
  <c r="I28" i="4" s="1"/>
  <c r="I10" i="3" l="1"/>
  <c r="C11" i="3"/>
  <c r="C12" i="5"/>
  <c r="I11" i="5"/>
  <c r="C11" i="6"/>
  <c r="E11" i="6" s="1"/>
  <c r="K11" i="6" s="1"/>
  <c r="G10" i="4"/>
  <c r="C11" i="4" s="1"/>
  <c r="H10" i="4"/>
  <c r="D28" i="6"/>
  <c r="I28" i="6" s="1"/>
  <c r="D29" i="4"/>
  <c r="I29" i="4" s="1"/>
  <c r="E11" i="3" l="1"/>
  <c r="J11" i="3" s="1"/>
  <c r="F11" i="3"/>
  <c r="F12" i="5"/>
  <c r="E12" i="5"/>
  <c r="J12" i="5" s="1"/>
  <c r="F11" i="6"/>
  <c r="J10" i="4"/>
  <c r="D29" i="6"/>
  <c r="I29" i="6" s="1"/>
  <c r="D30" i="4"/>
  <c r="I30" i="4" s="1"/>
  <c r="H11" i="3" l="1"/>
  <c r="G11" i="3"/>
  <c r="H12" i="5"/>
  <c r="G12" i="5"/>
  <c r="H11" i="6"/>
  <c r="G11" i="6"/>
  <c r="E11" i="4"/>
  <c r="K11" i="4" s="1"/>
  <c r="F11" i="4"/>
  <c r="D30" i="6"/>
  <c r="I30" i="6" s="1"/>
  <c r="D31" i="4"/>
  <c r="I31" i="4" s="1"/>
  <c r="I11" i="3" l="1"/>
  <c r="C12" i="3"/>
  <c r="I12" i="5"/>
  <c r="C13" i="5"/>
  <c r="J11" i="6"/>
  <c r="C12" i="6"/>
  <c r="H11" i="4"/>
  <c r="G11" i="4"/>
  <c r="C12" i="4" s="1"/>
  <c r="D31" i="6"/>
  <c r="I31" i="6" s="1"/>
  <c r="D32" i="4"/>
  <c r="I32" i="4" s="1"/>
  <c r="E12" i="3" l="1"/>
  <c r="J12" i="3" s="1"/>
  <c r="F12" i="3"/>
  <c r="F13" i="5"/>
  <c r="E13" i="5"/>
  <c r="J13" i="5" s="1"/>
  <c r="F12" i="6"/>
  <c r="E12" i="6"/>
  <c r="K12" i="6" s="1"/>
  <c r="J11" i="4"/>
  <c r="D32" i="6"/>
  <c r="I32" i="6" s="1"/>
  <c r="D33" i="4"/>
  <c r="I33" i="4" s="1"/>
  <c r="H12" i="3" l="1"/>
  <c r="G12" i="3"/>
  <c r="H13" i="5"/>
  <c r="G13" i="5"/>
  <c r="G12" i="6"/>
  <c r="H12" i="6"/>
  <c r="F12" i="4"/>
  <c r="E12" i="4"/>
  <c r="K12" i="4" s="1"/>
  <c r="D33" i="6"/>
  <c r="I33" i="6" s="1"/>
  <c r="D34" i="4"/>
  <c r="I34" i="4" s="1"/>
  <c r="I12" i="3" l="1"/>
  <c r="C13" i="3"/>
  <c r="C14" i="5"/>
  <c r="I13" i="5"/>
  <c r="J12" i="6"/>
  <c r="C13" i="6"/>
  <c r="H12" i="4"/>
  <c r="G12" i="4"/>
  <c r="C13" i="4" s="1"/>
  <c r="D34" i="6"/>
  <c r="I34" i="6" s="1"/>
  <c r="D35" i="4"/>
  <c r="I35" i="4" s="1"/>
  <c r="E13" i="3" l="1"/>
  <c r="J13" i="3" s="1"/>
  <c r="F13" i="3"/>
  <c r="F14" i="5"/>
  <c r="E14" i="5"/>
  <c r="J14" i="5" s="1"/>
  <c r="E13" i="6"/>
  <c r="K13" i="6" s="1"/>
  <c r="F13" i="6"/>
  <c r="J12" i="4"/>
  <c r="D35" i="6"/>
  <c r="I35" i="6" s="1"/>
  <c r="D36" i="4"/>
  <c r="I36" i="4" s="1"/>
  <c r="H13" i="3" l="1"/>
  <c r="G13" i="3"/>
  <c r="H14" i="5"/>
  <c r="G14" i="5"/>
  <c r="H13" i="6"/>
  <c r="G13" i="6"/>
  <c r="F13" i="4"/>
  <c r="E13" i="4"/>
  <c r="K13" i="4" s="1"/>
  <c r="D36" i="6"/>
  <c r="I36" i="6" s="1"/>
  <c r="D37" i="4"/>
  <c r="I37" i="4" s="1"/>
  <c r="I13" i="3" l="1"/>
  <c r="C14" i="3"/>
  <c r="C15" i="5"/>
  <c r="I14" i="5"/>
  <c r="J13" i="6"/>
  <c r="C14" i="6"/>
  <c r="H13" i="4"/>
  <c r="G13" i="4"/>
  <c r="C14" i="4" s="1"/>
  <c r="D37" i="6"/>
  <c r="I37" i="6" s="1"/>
  <c r="D38" i="4"/>
  <c r="I38" i="4" s="1"/>
  <c r="E14" i="3" l="1"/>
  <c r="J14" i="3" s="1"/>
  <c r="F14" i="3"/>
  <c r="F15" i="5"/>
  <c r="E15" i="5"/>
  <c r="J15" i="5" s="1"/>
  <c r="E14" i="6"/>
  <c r="K14" i="6" s="1"/>
  <c r="F14" i="6"/>
  <c r="J13" i="4"/>
  <c r="D38" i="6"/>
  <c r="I38" i="6" s="1"/>
  <c r="D39" i="4"/>
  <c r="I39" i="4" s="1"/>
  <c r="H14" i="3" l="1"/>
  <c r="G14" i="3"/>
  <c r="G15" i="5"/>
  <c r="H15" i="5"/>
  <c r="H14" i="6"/>
  <c r="G14" i="6"/>
  <c r="F14" i="4"/>
  <c r="E14" i="4"/>
  <c r="K14" i="4" s="1"/>
  <c r="D39" i="6"/>
  <c r="I39" i="6" s="1"/>
  <c r="D40" i="4"/>
  <c r="I40" i="4" s="1"/>
  <c r="I14" i="3" l="1"/>
  <c r="C15" i="3"/>
  <c r="C16" i="5"/>
  <c r="I15" i="5"/>
  <c r="J14" i="6"/>
  <c r="C15" i="6"/>
  <c r="G14" i="4"/>
  <c r="C15" i="4" s="1"/>
  <c r="H14" i="4"/>
  <c r="D40" i="6"/>
  <c r="I40" i="6" s="1"/>
  <c r="D41" i="4"/>
  <c r="I41" i="4" s="1"/>
  <c r="E15" i="3" l="1"/>
  <c r="J15" i="3" s="1"/>
  <c r="F15" i="3"/>
  <c r="E16" i="5"/>
  <c r="J16" i="5" s="1"/>
  <c r="F16" i="5"/>
  <c r="E15" i="6"/>
  <c r="K15" i="6" s="1"/>
  <c r="F15" i="6"/>
  <c r="J14" i="4"/>
  <c r="D41" i="6"/>
  <c r="I41" i="6" s="1"/>
  <c r="D42" i="4"/>
  <c r="I42" i="4" s="1"/>
  <c r="H15" i="3" l="1"/>
  <c r="G15" i="3"/>
  <c r="H16" i="5"/>
  <c r="G16" i="5"/>
  <c r="G15" i="6"/>
  <c r="H15" i="6"/>
  <c r="F15" i="4"/>
  <c r="E15" i="4"/>
  <c r="K15" i="4" s="1"/>
  <c r="D42" i="6"/>
  <c r="I42" i="6" s="1"/>
  <c r="D43" i="4"/>
  <c r="I43" i="4" s="1"/>
  <c r="I15" i="3" l="1"/>
  <c r="C16" i="3"/>
  <c r="C17" i="5"/>
  <c r="I16" i="5"/>
  <c r="J15" i="6"/>
  <c r="C16" i="6"/>
  <c r="G15" i="4"/>
  <c r="C16" i="4" s="1"/>
  <c r="H15" i="4"/>
  <c r="D43" i="6"/>
  <c r="I43" i="6" s="1"/>
  <c r="D44" i="4"/>
  <c r="I44" i="4" s="1"/>
  <c r="F16" i="3" l="1"/>
  <c r="E16" i="3"/>
  <c r="J16" i="3" s="1"/>
  <c r="E17" i="5"/>
  <c r="J17" i="5" s="1"/>
  <c r="F17" i="5"/>
  <c r="E16" i="6"/>
  <c r="K16" i="6" s="1"/>
  <c r="F16" i="6"/>
  <c r="J15" i="4"/>
  <c r="D44" i="6"/>
  <c r="I44" i="6" s="1"/>
  <c r="D45" i="4"/>
  <c r="I45" i="4" s="1"/>
  <c r="H16" i="3" l="1"/>
  <c r="G16" i="3"/>
  <c r="H17" i="5"/>
  <c r="G17" i="5"/>
  <c r="G16" i="6"/>
  <c r="H16" i="6"/>
  <c r="E16" i="4"/>
  <c r="K16" i="4" s="1"/>
  <c r="F16" i="4"/>
  <c r="D45" i="6"/>
  <c r="I45" i="6" s="1"/>
  <c r="D46" i="4"/>
  <c r="I46" i="4" s="1"/>
  <c r="I16" i="3" l="1"/>
  <c r="C17" i="3"/>
  <c r="C18" i="5"/>
  <c r="I17" i="5"/>
  <c r="J16" i="6"/>
  <c r="C17" i="6"/>
  <c r="H16" i="4"/>
  <c r="G16" i="4"/>
  <c r="C17" i="4" s="1"/>
  <c r="D46" i="6"/>
  <c r="I46" i="6" s="1"/>
  <c r="D47" i="4"/>
  <c r="I47" i="4" s="1"/>
  <c r="F17" i="3" l="1"/>
  <c r="E17" i="3"/>
  <c r="J17" i="3" s="1"/>
  <c r="F18" i="5"/>
  <c r="E18" i="5"/>
  <c r="J18" i="5" s="1"/>
  <c r="E17" i="6"/>
  <c r="K17" i="6" s="1"/>
  <c r="F17" i="6"/>
  <c r="J16" i="4"/>
  <c r="D47" i="6"/>
  <c r="I47" i="6" s="1"/>
  <c r="D48" i="4"/>
  <c r="I48" i="4" s="1"/>
  <c r="H17" i="3" l="1"/>
  <c r="G17" i="3"/>
  <c r="G18" i="5"/>
  <c r="H18" i="5"/>
  <c r="G17" i="6"/>
  <c r="H17" i="6"/>
  <c r="E17" i="4"/>
  <c r="K17" i="4" s="1"/>
  <c r="F17" i="4"/>
  <c r="D48" i="6"/>
  <c r="I48" i="6" s="1"/>
  <c r="D49" i="4"/>
  <c r="I49" i="4" s="1"/>
  <c r="I17" i="3" l="1"/>
  <c r="C18" i="3"/>
  <c r="C19" i="5"/>
  <c r="I18" i="5"/>
  <c r="J17" i="6"/>
  <c r="C18" i="6"/>
  <c r="H17" i="4"/>
  <c r="G17" i="4"/>
  <c r="C18" i="4" s="1"/>
  <c r="D49" i="6"/>
  <c r="I49" i="6" s="1"/>
  <c r="D50" i="4"/>
  <c r="I50" i="4" s="1"/>
  <c r="E18" i="3" l="1"/>
  <c r="J18" i="3" s="1"/>
  <c r="F18" i="3"/>
  <c r="E19" i="5"/>
  <c r="J19" i="5" s="1"/>
  <c r="F19" i="5"/>
  <c r="E18" i="6"/>
  <c r="K18" i="6" s="1"/>
  <c r="F18" i="6"/>
  <c r="J17" i="4"/>
  <c r="D50" i="6"/>
  <c r="I50" i="6" s="1"/>
  <c r="D51" i="4"/>
  <c r="I51" i="4" s="1"/>
  <c r="H18" i="3" l="1"/>
  <c r="G18" i="3"/>
  <c r="H19" i="5"/>
  <c r="G19" i="5"/>
  <c r="G18" i="6"/>
  <c r="H18" i="6"/>
  <c r="F18" i="4"/>
  <c r="E18" i="4"/>
  <c r="K18" i="4" s="1"/>
  <c r="D51" i="6"/>
  <c r="I51" i="6" s="1"/>
  <c r="D52" i="4"/>
  <c r="I52" i="4" s="1"/>
  <c r="I18" i="3" l="1"/>
  <c r="C19" i="3"/>
  <c r="C20" i="5"/>
  <c r="I19" i="5"/>
  <c r="J18" i="6"/>
  <c r="C19" i="6"/>
  <c r="H18" i="4"/>
  <c r="G18" i="4"/>
  <c r="C19" i="4" s="1"/>
  <c r="D52" i="6"/>
  <c r="I52" i="6" s="1"/>
  <c r="D53" i="4"/>
  <c r="I53" i="4" s="1"/>
  <c r="F19" i="3" l="1"/>
  <c r="E19" i="3"/>
  <c r="J19" i="3" s="1"/>
  <c r="E20" i="5"/>
  <c r="J20" i="5" s="1"/>
  <c r="F20" i="5"/>
  <c r="E19" i="6"/>
  <c r="K19" i="6" s="1"/>
  <c r="F19" i="6"/>
  <c r="J18" i="4"/>
  <c r="D53" i="6"/>
  <c r="I53" i="6" s="1"/>
  <c r="D54" i="4"/>
  <c r="I54" i="4" s="1"/>
  <c r="H19" i="3" l="1"/>
  <c r="G19" i="3"/>
  <c r="G20" i="5"/>
  <c r="H20" i="5"/>
  <c r="H19" i="6"/>
  <c r="G19" i="6"/>
  <c r="F19" i="4"/>
  <c r="E19" i="4"/>
  <c r="K19" i="4" s="1"/>
  <c r="D54" i="6"/>
  <c r="I54" i="6" s="1"/>
  <c r="D55" i="4"/>
  <c r="I55" i="4" s="1"/>
  <c r="I19" i="3" l="1"/>
  <c r="C20" i="3"/>
  <c r="C21" i="5"/>
  <c r="I20" i="5"/>
  <c r="J19" i="6"/>
  <c r="C20" i="6"/>
  <c r="G19" i="4"/>
  <c r="C20" i="4" s="1"/>
  <c r="H19" i="4"/>
  <c r="D55" i="6"/>
  <c r="I55" i="6" s="1"/>
  <c r="D56" i="4"/>
  <c r="I56" i="4" s="1"/>
  <c r="F20" i="3" l="1"/>
  <c r="E20" i="3"/>
  <c r="J20" i="3" s="1"/>
  <c r="F21" i="5"/>
  <c r="E21" i="5"/>
  <c r="J21" i="5" s="1"/>
  <c r="E20" i="6"/>
  <c r="K20" i="6" s="1"/>
  <c r="F20" i="6"/>
  <c r="J19" i="4"/>
  <c r="D56" i="6"/>
  <c r="I56" i="6" s="1"/>
  <c r="D57" i="4"/>
  <c r="I57" i="4" s="1"/>
  <c r="H20" i="3" l="1"/>
  <c r="G20" i="3"/>
  <c r="G21" i="5"/>
  <c r="H21" i="5"/>
  <c r="H20" i="6"/>
  <c r="G20" i="6"/>
  <c r="F20" i="4"/>
  <c r="E20" i="4"/>
  <c r="K20" i="4" s="1"/>
  <c r="D57" i="6"/>
  <c r="I57" i="6" s="1"/>
  <c r="D58" i="4"/>
  <c r="I58" i="4" s="1"/>
  <c r="I20" i="3" l="1"/>
  <c r="C21" i="3"/>
  <c r="C22" i="5"/>
  <c r="I21" i="5"/>
  <c r="J20" i="6"/>
  <c r="C21" i="6"/>
  <c r="H20" i="4"/>
  <c r="G20" i="4"/>
  <c r="C21" i="4" s="1"/>
  <c r="D58" i="6"/>
  <c r="I58" i="6" s="1"/>
  <c r="D59" i="4"/>
  <c r="I59" i="4" s="1"/>
  <c r="D60" i="4"/>
  <c r="I60" i="4" s="1"/>
  <c r="F21" i="3" l="1"/>
  <c r="E21" i="3"/>
  <c r="J21" i="3" s="1"/>
  <c r="E22" i="5"/>
  <c r="J22" i="5" s="1"/>
  <c r="F22" i="5"/>
  <c r="E21" i="6"/>
  <c r="K21" i="6" s="1"/>
  <c r="F21" i="6"/>
  <c r="J20" i="4"/>
  <c r="I61" i="4"/>
  <c r="D60" i="6"/>
  <c r="I60" i="6" s="1"/>
  <c r="D59" i="6"/>
  <c r="I59" i="6" s="1"/>
  <c r="H21" i="3" l="1"/>
  <c r="G21" i="3"/>
  <c r="G22" i="5"/>
  <c r="H22" i="5"/>
  <c r="H21" i="6"/>
  <c r="G21" i="6"/>
  <c r="I61" i="6"/>
  <c r="F21" i="4"/>
  <c r="E21" i="4"/>
  <c r="K21" i="4" s="1"/>
  <c r="I21" i="3" l="1"/>
  <c r="C22" i="3"/>
  <c r="C23" i="5"/>
  <c r="I22" i="5"/>
  <c r="J21" i="6"/>
  <c r="C22" i="6"/>
  <c r="H21" i="4"/>
  <c r="G21" i="4"/>
  <c r="C22" i="4" s="1"/>
  <c r="E22" i="3" l="1"/>
  <c r="J22" i="3" s="1"/>
  <c r="F22" i="3"/>
  <c r="F23" i="5"/>
  <c r="E23" i="5"/>
  <c r="J23" i="5" s="1"/>
  <c r="E22" i="6"/>
  <c r="K22" i="6" s="1"/>
  <c r="F22" i="6"/>
  <c r="J21" i="4"/>
  <c r="H22" i="3" l="1"/>
  <c r="G22" i="3"/>
  <c r="G23" i="5"/>
  <c r="H23" i="5"/>
  <c r="H22" i="6"/>
  <c r="G22" i="6"/>
  <c r="F22" i="4"/>
  <c r="E22" i="4"/>
  <c r="K22" i="4" s="1"/>
  <c r="I22" i="3" l="1"/>
  <c r="C23" i="3"/>
  <c r="I23" i="5"/>
  <c r="C24" i="5"/>
  <c r="J22" i="6"/>
  <c r="C23" i="6"/>
  <c r="H22" i="4"/>
  <c r="G22" i="4"/>
  <c r="C23" i="4" s="1"/>
  <c r="F23" i="3" l="1"/>
  <c r="E23" i="3"/>
  <c r="J23" i="3" s="1"/>
  <c r="F24" i="5"/>
  <c r="H24" i="5" s="1"/>
  <c r="E24" i="5"/>
  <c r="E23" i="6"/>
  <c r="K23" i="6" s="1"/>
  <c r="F23" i="6"/>
  <c r="J22" i="4"/>
  <c r="H23" i="3" l="1"/>
  <c r="G23" i="3"/>
  <c r="G24" i="5"/>
  <c r="J24" i="5"/>
  <c r="H23" i="6"/>
  <c r="G23" i="6"/>
  <c r="E23" i="4"/>
  <c r="K23" i="4" s="1"/>
  <c r="F23" i="4"/>
  <c r="I23" i="3" l="1"/>
  <c r="C24" i="3"/>
  <c r="I24" i="5"/>
  <c r="C25" i="5"/>
  <c r="J23" i="6"/>
  <c r="C24" i="6"/>
  <c r="G23" i="4"/>
  <c r="C24" i="4" s="1"/>
  <c r="H23" i="4"/>
  <c r="F24" i="3" l="1"/>
  <c r="E24" i="3"/>
  <c r="J24" i="3" s="1"/>
  <c r="E25" i="5"/>
  <c r="J25" i="5" s="1"/>
  <c r="F25" i="5"/>
  <c r="E24" i="6"/>
  <c r="K24" i="6" s="1"/>
  <c r="F24" i="6"/>
  <c r="J23" i="4"/>
  <c r="G24" i="3" l="1"/>
  <c r="H24" i="3"/>
  <c r="G25" i="5"/>
  <c r="H25" i="5"/>
  <c r="H24" i="6"/>
  <c r="G24" i="6"/>
  <c r="E24" i="4"/>
  <c r="K24" i="4" s="1"/>
  <c r="F24" i="4"/>
  <c r="I24" i="3" l="1"/>
  <c r="C25" i="3"/>
  <c r="C26" i="5"/>
  <c r="I25" i="5"/>
  <c r="J24" i="6"/>
  <c r="C25" i="6"/>
  <c r="G24" i="4"/>
  <c r="C25" i="4" s="1"/>
  <c r="H24" i="4"/>
  <c r="E25" i="3" l="1"/>
  <c r="J25" i="3" s="1"/>
  <c r="F25" i="3"/>
  <c r="E26" i="5"/>
  <c r="J26" i="5" s="1"/>
  <c r="F26" i="5"/>
  <c r="E25" i="6"/>
  <c r="K25" i="6" s="1"/>
  <c r="F25" i="6"/>
  <c r="J24" i="4"/>
  <c r="H25" i="3" l="1"/>
  <c r="G25" i="3"/>
  <c r="H26" i="5"/>
  <c r="G26" i="5"/>
  <c r="H25" i="6"/>
  <c r="G25" i="6"/>
  <c r="E25" i="4"/>
  <c r="K25" i="4" s="1"/>
  <c r="F25" i="4"/>
  <c r="I25" i="3" l="1"/>
  <c r="C26" i="3"/>
  <c r="C27" i="5"/>
  <c r="I26" i="5"/>
  <c r="J25" i="6"/>
  <c r="C26" i="6"/>
  <c r="G25" i="4"/>
  <c r="C26" i="4" s="1"/>
  <c r="H25" i="4"/>
  <c r="F26" i="3" l="1"/>
  <c r="E26" i="3"/>
  <c r="J26" i="3" s="1"/>
  <c r="E27" i="5"/>
  <c r="J27" i="5" s="1"/>
  <c r="F27" i="5"/>
  <c r="E26" i="6"/>
  <c r="K26" i="6" s="1"/>
  <c r="F26" i="6"/>
  <c r="J25" i="4"/>
  <c r="H26" i="3" l="1"/>
  <c r="G26" i="3"/>
  <c r="G27" i="5"/>
  <c r="H27" i="5"/>
  <c r="G26" i="6"/>
  <c r="H26" i="6"/>
  <c r="F26" i="4"/>
  <c r="E26" i="4"/>
  <c r="K26" i="4" s="1"/>
  <c r="I26" i="3" l="1"/>
  <c r="C27" i="3"/>
  <c r="I27" i="5"/>
  <c r="C28" i="5"/>
  <c r="J26" i="6"/>
  <c r="C27" i="6"/>
  <c r="H26" i="4"/>
  <c r="G26" i="4"/>
  <c r="C27" i="4" s="1"/>
  <c r="F27" i="3" l="1"/>
  <c r="E27" i="3"/>
  <c r="J27" i="3" s="1"/>
  <c r="F28" i="5"/>
  <c r="E28" i="5"/>
  <c r="J28" i="5" s="1"/>
  <c r="F27" i="6"/>
  <c r="E27" i="6"/>
  <c r="K27" i="6" s="1"/>
  <c r="J26" i="4"/>
  <c r="H27" i="3" l="1"/>
  <c r="G27" i="3"/>
  <c r="G28" i="5"/>
  <c r="H28" i="5"/>
  <c r="H27" i="6"/>
  <c r="G27" i="6"/>
  <c r="F27" i="4"/>
  <c r="E27" i="4"/>
  <c r="K27" i="4" s="1"/>
  <c r="I27" i="3" l="1"/>
  <c r="C28" i="3"/>
  <c r="C29" i="5"/>
  <c r="I28" i="5"/>
  <c r="J27" i="6"/>
  <c r="C28" i="6"/>
  <c r="H27" i="4"/>
  <c r="G27" i="4"/>
  <c r="C28" i="4" s="1"/>
  <c r="E28" i="3" l="1"/>
  <c r="J28" i="3" s="1"/>
  <c r="F28" i="3"/>
  <c r="F29" i="5"/>
  <c r="E29" i="5"/>
  <c r="J29" i="5" s="1"/>
  <c r="E28" i="6"/>
  <c r="K28" i="6" s="1"/>
  <c r="F28" i="6"/>
  <c r="J27" i="4"/>
  <c r="G28" i="3" l="1"/>
  <c r="H28" i="3"/>
  <c r="H29" i="5"/>
  <c r="G29" i="5"/>
  <c r="G28" i="6"/>
  <c r="H28" i="6"/>
  <c r="E28" i="4"/>
  <c r="K28" i="4" s="1"/>
  <c r="F28" i="4"/>
  <c r="I28" i="3" l="1"/>
  <c r="C29" i="3"/>
  <c r="C30" i="5"/>
  <c r="I29" i="5"/>
  <c r="J28" i="6"/>
  <c r="C29" i="6"/>
  <c r="G28" i="4"/>
  <c r="C29" i="4" s="1"/>
  <c r="H28" i="4"/>
  <c r="E29" i="3" l="1"/>
  <c r="J29" i="3" s="1"/>
  <c r="F29" i="3"/>
  <c r="E30" i="5"/>
  <c r="J30" i="5" s="1"/>
  <c r="F30" i="5"/>
  <c r="F29" i="6"/>
  <c r="E29" i="6"/>
  <c r="K29" i="6" s="1"/>
  <c r="J28" i="4"/>
  <c r="H29" i="3" l="1"/>
  <c r="G29" i="3"/>
  <c r="H30" i="5"/>
  <c r="G30" i="5"/>
  <c r="H29" i="6"/>
  <c r="G29" i="6"/>
  <c r="F29" i="4"/>
  <c r="E29" i="4"/>
  <c r="K29" i="4" s="1"/>
  <c r="I29" i="3" l="1"/>
  <c r="C30" i="3"/>
  <c r="C31" i="5"/>
  <c r="I30" i="5"/>
  <c r="J29" i="6"/>
  <c r="C30" i="6"/>
  <c r="G29" i="4"/>
  <c r="C30" i="4" s="1"/>
  <c r="H29" i="4"/>
  <c r="F30" i="3" l="1"/>
  <c r="E30" i="3"/>
  <c r="J30" i="3" s="1"/>
  <c r="F31" i="5"/>
  <c r="E31" i="5"/>
  <c r="J31" i="5" s="1"/>
  <c r="F30" i="6"/>
  <c r="E30" i="6"/>
  <c r="K30" i="6" s="1"/>
  <c r="J29" i="4"/>
  <c r="H30" i="3" l="1"/>
  <c r="G30" i="3"/>
  <c r="H31" i="5"/>
  <c r="G31" i="5"/>
  <c r="G30" i="6"/>
  <c r="H30" i="6"/>
  <c r="F30" i="4"/>
  <c r="E30" i="4"/>
  <c r="K30" i="4" s="1"/>
  <c r="I30" i="3" l="1"/>
  <c r="C31" i="3"/>
  <c r="C32" i="5"/>
  <c r="I31" i="5"/>
  <c r="J30" i="6"/>
  <c r="C31" i="6"/>
  <c r="H30" i="4"/>
  <c r="G30" i="4"/>
  <c r="C31" i="4" s="1"/>
  <c r="E31" i="3" l="1"/>
  <c r="J31" i="3" s="1"/>
  <c r="F31" i="3"/>
  <c r="F32" i="5"/>
  <c r="E32" i="5"/>
  <c r="J32" i="5" s="1"/>
  <c r="E31" i="6"/>
  <c r="K31" i="6" s="1"/>
  <c r="F31" i="6"/>
  <c r="J30" i="4"/>
  <c r="H31" i="3" l="1"/>
  <c r="G31" i="3"/>
  <c r="H32" i="5"/>
  <c r="G32" i="5"/>
  <c r="G31" i="6"/>
  <c r="H31" i="6"/>
  <c r="F31" i="4"/>
  <c r="E31" i="4"/>
  <c r="K31" i="4" s="1"/>
  <c r="I31" i="3" l="1"/>
  <c r="C32" i="3"/>
  <c r="C33" i="5"/>
  <c r="I32" i="5"/>
  <c r="J31" i="6"/>
  <c r="C32" i="6"/>
  <c r="H31" i="4"/>
  <c r="G31" i="4"/>
  <c r="C32" i="4" s="1"/>
  <c r="E32" i="3" l="1"/>
  <c r="J32" i="3" s="1"/>
  <c r="F32" i="3"/>
  <c r="E33" i="5"/>
  <c r="J33" i="5" s="1"/>
  <c r="F33" i="5"/>
  <c r="F32" i="6"/>
  <c r="E32" i="6"/>
  <c r="K32" i="6" s="1"/>
  <c r="J31" i="4"/>
  <c r="H32" i="3" l="1"/>
  <c r="G32" i="3"/>
  <c r="H33" i="5"/>
  <c r="G33" i="5"/>
  <c r="G32" i="6"/>
  <c r="H32" i="6"/>
  <c r="F32" i="4"/>
  <c r="E32" i="4"/>
  <c r="K32" i="4" s="1"/>
  <c r="I32" i="3" l="1"/>
  <c r="C33" i="3"/>
  <c r="C34" i="5"/>
  <c r="I33" i="5"/>
  <c r="J32" i="6"/>
  <c r="C33" i="6"/>
  <c r="H32" i="4"/>
  <c r="G32" i="4"/>
  <c r="C33" i="4" s="1"/>
  <c r="E33" i="3" l="1"/>
  <c r="J33" i="3" s="1"/>
  <c r="F33" i="3"/>
  <c r="E34" i="5"/>
  <c r="J34" i="5" s="1"/>
  <c r="F34" i="5"/>
  <c r="E33" i="6"/>
  <c r="K33" i="6" s="1"/>
  <c r="F33" i="6"/>
  <c r="J32" i="4"/>
  <c r="H33" i="3" l="1"/>
  <c r="G33" i="3"/>
  <c r="G34" i="5"/>
  <c r="H34" i="5"/>
  <c r="G33" i="6"/>
  <c r="H33" i="6"/>
  <c r="E33" i="4"/>
  <c r="K33" i="4" s="1"/>
  <c r="F33" i="4"/>
  <c r="I33" i="3" l="1"/>
  <c r="C34" i="3"/>
  <c r="C35" i="5"/>
  <c r="I34" i="5"/>
  <c r="J33" i="6"/>
  <c r="C34" i="6"/>
  <c r="H33" i="4"/>
  <c r="G33" i="4"/>
  <c r="C34" i="4" s="1"/>
  <c r="F34" i="3" l="1"/>
  <c r="E34" i="3"/>
  <c r="J34" i="3" s="1"/>
  <c r="E35" i="5"/>
  <c r="J35" i="5" s="1"/>
  <c r="F35" i="5"/>
  <c r="F34" i="6"/>
  <c r="E34" i="6"/>
  <c r="K34" i="6" s="1"/>
  <c r="J33" i="4"/>
  <c r="H34" i="3" l="1"/>
  <c r="G34" i="3"/>
  <c r="H35" i="5"/>
  <c r="G35" i="5"/>
  <c r="G34" i="6"/>
  <c r="H34" i="6"/>
  <c r="F34" i="4"/>
  <c r="E34" i="4"/>
  <c r="K34" i="4" s="1"/>
  <c r="I34" i="3" l="1"/>
  <c r="C35" i="3"/>
  <c r="C36" i="5"/>
  <c r="I35" i="5"/>
  <c r="J34" i="6"/>
  <c r="C35" i="6"/>
  <c r="H34" i="4"/>
  <c r="G34" i="4"/>
  <c r="C35" i="4" s="1"/>
  <c r="F35" i="3" l="1"/>
  <c r="E35" i="3"/>
  <c r="J35" i="3" s="1"/>
  <c r="E36" i="5"/>
  <c r="J36" i="5" s="1"/>
  <c r="F36" i="5"/>
  <c r="E35" i="6"/>
  <c r="K35" i="6" s="1"/>
  <c r="F35" i="6"/>
  <c r="J34" i="4"/>
  <c r="G35" i="3" l="1"/>
  <c r="H35" i="3"/>
  <c r="H36" i="5"/>
  <c r="G36" i="5"/>
  <c r="G35" i="6"/>
  <c r="H35" i="6"/>
  <c r="F35" i="4"/>
  <c r="E35" i="4"/>
  <c r="K35" i="4" s="1"/>
  <c r="I35" i="3" l="1"/>
  <c r="C36" i="3"/>
  <c r="I36" i="5"/>
  <c r="C37" i="5"/>
  <c r="J35" i="6"/>
  <c r="C36" i="6"/>
  <c r="H35" i="4"/>
  <c r="G35" i="4"/>
  <c r="C36" i="4" s="1"/>
  <c r="E36" i="3" l="1"/>
  <c r="J36" i="3" s="1"/>
  <c r="F36" i="3"/>
  <c r="E37" i="5"/>
  <c r="J37" i="5" s="1"/>
  <c r="F37" i="5"/>
  <c r="F36" i="6"/>
  <c r="E36" i="6"/>
  <c r="K36" i="6" s="1"/>
  <c r="J35" i="4"/>
  <c r="H36" i="3" l="1"/>
  <c r="G36" i="3"/>
  <c r="H37" i="5"/>
  <c r="G37" i="5"/>
  <c r="G36" i="6"/>
  <c r="H36" i="6"/>
  <c r="F36" i="4"/>
  <c r="E36" i="4"/>
  <c r="K36" i="4" s="1"/>
  <c r="I36" i="3" l="1"/>
  <c r="C37" i="3"/>
  <c r="I37" i="5"/>
  <c r="C38" i="5"/>
  <c r="J36" i="6"/>
  <c r="C37" i="6"/>
  <c r="H36" i="4"/>
  <c r="G36" i="4"/>
  <c r="C37" i="4" s="1"/>
  <c r="E37" i="3" l="1"/>
  <c r="J37" i="3" s="1"/>
  <c r="F37" i="3"/>
  <c r="E38" i="5"/>
  <c r="J38" i="5" s="1"/>
  <c r="F38" i="5"/>
  <c r="F37" i="6"/>
  <c r="E37" i="6"/>
  <c r="K37" i="6" s="1"/>
  <c r="J36" i="4"/>
  <c r="H37" i="3" l="1"/>
  <c r="G37" i="3"/>
  <c r="G38" i="5"/>
  <c r="H38" i="5"/>
  <c r="G37" i="6"/>
  <c r="H37" i="6"/>
  <c r="E37" i="4"/>
  <c r="K37" i="4" s="1"/>
  <c r="F37" i="4"/>
  <c r="I37" i="3" l="1"/>
  <c r="C38" i="3"/>
  <c r="I38" i="5"/>
  <c r="C39" i="5"/>
  <c r="J37" i="6"/>
  <c r="C38" i="6"/>
  <c r="H37" i="4"/>
  <c r="G37" i="4"/>
  <c r="C38" i="4" s="1"/>
  <c r="E38" i="3" l="1"/>
  <c r="J38" i="3" s="1"/>
  <c r="F38" i="3"/>
  <c r="F39" i="5"/>
  <c r="H39" i="5" s="1"/>
  <c r="E39" i="5"/>
  <c r="F38" i="6"/>
  <c r="E38" i="6"/>
  <c r="K38" i="6" s="1"/>
  <c r="J37" i="4"/>
  <c r="G38" i="3" l="1"/>
  <c r="H38" i="3"/>
  <c r="G39" i="5"/>
  <c r="J39" i="5"/>
  <c r="G38" i="6"/>
  <c r="H38" i="6"/>
  <c r="F38" i="4"/>
  <c r="E38" i="4"/>
  <c r="K38" i="4" s="1"/>
  <c r="I38" i="3" l="1"/>
  <c r="C39" i="3"/>
  <c r="I39" i="5"/>
  <c r="C40" i="5"/>
  <c r="J38" i="6"/>
  <c r="C39" i="6"/>
  <c r="H38" i="4"/>
  <c r="G38" i="4"/>
  <c r="C39" i="4" s="1"/>
  <c r="F39" i="3" l="1"/>
  <c r="E39" i="3"/>
  <c r="J39" i="3" s="1"/>
  <c r="E40" i="5"/>
  <c r="J40" i="5" s="1"/>
  <c r="F40" i="5"/>
  <c r="E39" i="6"/>
  <c r="K39" i="6" s="1"/>
  <c r="F39" i="6"/>
  <c r="J38" i="4"/>
  <c r="H39" i="3" l="1"/>
  <c r="G39" i="3"/>
  <c r="H40" i="5"/>
  <c r="G40" i="5"/>
  <c r="H39" i="6"/>
  <c r="G39" i="6"/>
  <c r="F39" i="4"/>
  <c r="E39" i="4"/>
  <c r="K39" i="4" s="1"/>
  <c r="I39" i="3" l="1"/>
  <c r="C40" i="3"/>
  <c r="I40" i="5"/>
  <c r="C41" i="5"/>
  <c r="J39" i="6"/>
  <c r="C40" i="6"/>
  <c r="G39" i="4"/>
  <c r="C40" i="4" s="1"/>
  <c r="H39" i="4"/>
  <c r="F40" i="3" l="1"/>
  <c r="E40" i="3"/>
  <c r="J40" i="3" s="1"/>
  <c r="E41" i="5"/>
  <c r="J41" i="5" s="1"/>
  <c r="F41" i="5"/>
  <c r="F40" i="6"/>
  <c r="E40" i="6"/>
  <c r="K40" i="6" s="1"/>
  <c r="J39" i="4"/>
  <c r="H40" i="3" l="1"/>
  <c r="G40" i="3"/>
  <c r="G41" i="5"/>
  <c r="H41" i="5"/>
  <c r="G40" i="6"/>
  <c r="H40" i="6"/>
  <c r="F40" i="4"/>
  <c r="E40" i="4"/>
  <c r="K40" i="4" s="1"/>
  <c r="I40" i="3" l="1"/>
  <c r="C41" i="3"/>
  <c r="I41" i="5"/>
  <c r="C42" i="5"/>
  <c r="J40" i="6"/>
  <c r="C41" i="6"/>
  <c r="H40" i="4"/>
  <c r="G40" i="4"/>
  <c r="C41" i="4" s="1"/>
  <c r="E41" i="3" l="1"/>
  <c r="J41" i="3" s="1"/>
  <c r="F41" i="3"/>
  <c r="F42" i="5"/>
  <c r="E42" i="5"/>
  <c r="J42" i="5" s="1"/>
  <c r="E41" i="6"/>
  <c r="K41" i="6" s="1"/>
  <c r="F41" i="6"/>
  <c r="J40" i="4"/>
  <c r="H41" i="3" l="1"/>
  <c r="G41" i="3"/>
  <c r="H42" i="5"/>
  <c r="G42" i="5"/>
  <c r="G41" i="6"/>
  <c r="H41" i="6"/>
  <c r="E41" i="4"/>
  <c r="K41" i="4" s="1"/>
  <c r="F41" i="4"/>
  <c r="I41" i="3" l="1"/>
  <c r="C42" i="3"/>
  <c r="I42" i="5"/>
  <c r="C43" i="5"/>
  <c r="J41" i="6"/>
  <c r="C42" i="6"/>
  <c r="H41" i="4"/>
  <c r="G41" i="4"/>
  <c r="C42" i="4" s="1"/>
  <c r="E42" i="3" l="1"/>
  <c r="J42" i="3" s="1"/>
  <c r="F42" i="3"/>
  <c r="F43" i="5"/>
  <c r="E43" i="5"/>
  <c r="J43" i="5" s="1"/>
  <c r="F42" i="6"/>
  <c r="E42" i="6"/>
  <c r="K42" i="6" s="1"/>
  <c r="J41" i="4"/>
  <c r="H42" i="3" l="1"/>
  <c r="G42" i="3"/>
  <c r="H43" i="5"/>
  <c r="G43" i="5"/>
  <c r="G42" i="6"/>
  <c r="H42" i="6"/>
  <c r="E42" i="4"/>
  <c r="K42" i="4" s="1"/>
  <c r="F42" i="4"/>
  <c r="I42" i="3" l="1"/>
  <c r="C43" i="3"/>
  <c r="I43" i="5"/>
  <c r="C44" i="5"/>
  <c r="J42" i="6"/>
  <c r="C43" i="6"/>
  <c r="H42" i="4"/>
  <c r="G42" i="4"/>
  <c r="C43" i="4" s="1"/>
  <c r="F43" i="3" l="1"/>
  <c r="E43" i="3"/>
  <c r="J43" i="3" s="1"/>
  <c r="F44" i="5"/>
  <c r="E44" i="5"/>
  <c r="J44" i="5" s="1"/>
  <c r="E43" i="6"/>
  <c r="K43" i="6" s="1"/>
  <c r="F43" i="6"/>
  <c r="J42" i="4"/>
  <c r="H43" i="3" l="1"/>
  <c r="G43" i="3"/>
  <c r="H44" i="5"/>
  <c r="G44" i="5"/>
  <c r="H43" i="6"/>
  <c r="G43" i="6"/>
  <c r="F43" i="4"/>
  <c r="E43" i="4"/>
  <c r="K43" i="4" s="1"/>
  <c r="I43" i="3" l="1"/>
  <c r="C44" i="3"/>
  <c r="I44" i="5"/>
  <c r="C45" i="5"/>
  <c r="J43" i="6"/>
  <c r="C44" i="6"/>
  <c r="H43" i="4"/>
  <c r="G43" i="4"/>
  <c r="C44" i="4" s="1"/>
  <c r="F44" i="3" l="1"/>
  <c r="E44" i="3"/>
  <c r="J44" i="3" s="1"/>
  <c r="E45" i="5"/>
  <c r="J45" i="5" s="1"/>
  <c r="F45" i="5"/>
  <c r="E44" i="6"/>
  <c r="K44" i="6" s="1"/>
  <c r="F44" i="6"/>
  <c r="J43" i="4"/>
  <c r="H44" i="3" l="1"/>
  <c r="G44" i="3"/>
  <c r="H45" i="5"/>
  <c r="G45" i="5"/>
  <c r="G44" i="6"/>
  <c r="H44" i="6"/>
  <c r="F44" i="4"/>
  <c r="E44" i="4"/>
  <c r="K44" i="4" s="1"/>
  <c r="I44" i="3" l="1"/>
  <c r="C45" i="3"/>
  <c r="I45" i="5"/>
  <c r="C46" i="5"/>
  <c r="J44" i="6"/>
  <c r="C45" i="6"/>
  <c r="G44" i="4"/>
  <c r="C45" i="4" s="1"/>
  <c r="H44" i="4"/>
  <c r="E45" i="3" l="1"/>
  <c r="J45" i="3" s="1"/>
  <c r="F45" i="3"/>
  <c r="E46" i="5"/>
  <c r="J46" i="5" s="1"/>
  <c r="F46" i="5"/>
  <c r="E45" i="6"/>
  <c r="K45" i="6" s="1"/>
  <c r="F45" i="6"/>
  <c r="J44" i="4"/>
  <c r="H45" i="3" l="1"/>
  <c r="G45" i="3"/>
  <c r="H46" i="5"/>
  <c r="G46" i="5"/>
  <c r="H45" i="6"/>
  <c r="G45" i="6"/>
  <c r="E45" i="4"/>
  <c r="K45" i="4" s="1"/>
  <c r="F45" i="4"/>
  <c r="I45" i="3" l="1"/>
  <c r="C46" i="3"/>
  <c r="I46" i="5"/>
  <c r="C47" i="5"/>
  <c r="J45" i="6"/>
  <c r="C46" i="6"/>
  <c r="H45" i="4"/>
  <c r="G45" i="4"/>
  <c r="C46" i="4" s="1"/>
  <c r="E46" i="3" l="1"/>
  <c r="J46" i="3" s="1"/>
  <c r="F46" i="3"/>
  <c r="E47" i="5"/>
  <c r="J47" i="5" s="1"/>
  <c r="F47" i="5"/>
  <c r="E46" i="6"/>
  <c r="K46" i="6" s="1"/>
  <c r="F46" i="6"/>
  <c r="J45" i="4"/>
  <c r="G46" i="3" l="1"/>
  <c r="H46" i="3"/>
  <c r="G47" i="5"/>
  <c r="H47" i="5"/>
  <c r="H46" i="6"/>
  <c r="G46" i="6"/>
  <c r="F46" i="4"/>
  <c r="E46" i="4"/>
  <c r="K46" i="4" s="1"/>
  <c r="I46" i="3" l="1"/>
  <c r="C47" i="3"/>
  <c r="I47" i="5"/>
  <c r="C48" i="5"/>
  <c r="J46" i="6"/>
  <c r="C47" i="6"/>
  <c r="H46" i="4"/>
  <c r="G46" i="4"/>
  <c r="C47" i="4" s="1"/>
  <c r="F47" i="3" l="1"/>
  <c r="E47" i="3"/>
  <c r="J47" i="3" s="1"/>
  <c r="E48" i="5"/>
  <c r="J48" i="5" s="1"/>
  <c r="F48" i="5"/>
  <c r="F47" i="6"/>
  <c r="E47" i="6"/>
  <c r="K47" i="6" s="1"/>
  <c r="J46" i="4"/>
  <c r="G47" i="3" l="1"/>
  <c r="H47" i="3"/>
  <c r="H48" i="5"/>
  <c r="G48" i="5"/>
  <c r="H47" i="6"/>
  <c r="G47" i="6"/>
  <c r="F47" i="4"/>
  <c r="E47" i="4"/>
  <c r="K47" i="4" s="1"/>
  <c r="I47" i="3" l="1"/>
  <c r="C48" i="3"/>
  <c r="I48" i="5"/>
  <c r="C49" i="5"/>
  <c r="J47" i="6"/>
  <c r="C48" i="6"/>
  <c r="G47" i="4"/>
  <c r="C48" i="4" s="1"/>
  <c r="H47" i="4"/>
  <c r="E48" i="3" l="1"/>
  <c r="J48" i="3" s="1"/>
  <c r="F48" i="3"/>
  <c r="F49" i="5"/>
  <c r="E49" i="5"/>
  <c r="J49" i="5" s="1"/>
  <c r="E48" i="6"/>
  <c r="K48" i="6" s="1"/>
  <c r="F48" i="6"/>
  <c r="J47" i="4"/>
  <c r="G48" i="3" l="1"/>
  <c r="H48" i="3"/>
  <c r="H49" i="5"/>
  <c r="G49" i="5"/>
  <c r="G48" i="6"/>
  <c r="H48" i="6"/>
  <c r="F48" i="4"/>
  <c r="E48" i="4"/>
  <c r="K48" i="4" s="1"/>
  <c r="I48" i="3" l="1"/>
  <c r="C49" i="3"/>
  <c r="I49" i="5"/>
  <c r="C50" i="5"/>
  <c r="J48" i="6"/>
  <c r="C49" i="6"/>
  <c r="H48" i="4"/>
  <c r="G48" i="4"/>
  <c r="C49" i="4" s="1"/>
  <c r="F49" i="3" l="1"/>
  <c r="E49" i="3"/>
  <c r="J49" i="3" s="1"/>
  <c r="F50" i="5"/>
  <c r="H50" i="5" s="1"/>
  <c r="E50" i="5"/>
  <c r="E49" i="6"/>
  <c r="K49" i="6" s="1"/>
  <c r="F49" i="6"/>
  <c r="J48" i="4"/>
  <c r="H49" i="3" l="1"/>
  <c r="G49" i="3"/>
  <c r="G50" i="5"/>
  <c r="J50" i="5"/>
  <c r="G49" i="6"/>
  <c r="H49" i="6"/>
  <c r="E49" i="4"/>
  <c r="K49" i="4" s="1"/>
  <c r="F49" i="4"/>
  <c r="I49" i="3" l="1"/>
  <c r="C50" i="3"/>
  <c r="I50" i="5"/>
  <c r="C51" i="5"/>
  <c r="J49" i="6"/>
  <c r="C50" i="6"/>
  <c r="H49" i="4"/>
  <c r="G49" i="4"/>
  <c r="C50" i="4" s="1"/>
  <c r="E50" i="3" l="1"/>
  <c r="J50" i="3" s="1"/>
  <c r="F50" i="3"/>
  <c r="F51" i="5"/>
  <c r="E51" i="5"/>
  <c r="J51" i="5" s="1"/>
  <c r="E50" i="6"/>
  <c r="K50" i="6" s="1"/>
  <c r="F50" i="6"/>
  <c r="J49" i="4"/>
  <c r="H50" i="3" l="1"/>
  <c r="G50" i="3"/>
  <c r="H51" i="5"/>
  <c r="G51" i="5"/>
  <c r="G50" i="6"/>
  <c r="H50" i="6"/>
  <c r="F50" i="4"/>
  <c r="E50" i="4"/>
  <c r="K50" i="4" s="1"/>
  <c r="I50" i="3" l="1"/>
  <c r="C51" i="3"/>
  <c r="I51" i="5"/>
  <c r="C52" i="5"/>
  <c r="J50" i="6"/>
  <c r="C51" i="6"/>
  <c r="H50" i="4"/>
  <c r="G50" i="4"/>
  <c r="C51" i="4" s="1"/>
  <c r="E51" i="3" l="1"/>
  <c r="J51" i="3" s="1"/>
  <c r="F51" i="3"/>
  <c r="E52" i="5"/>
  <c r="J52" i="5" s="1"/>
  <c r="F52" i="5"/>
  <c r="E51" i="6"/>
  <c r="K51" i="6" s="1"/>
  <c r="F51" i="6"/>
  <c r="J50" i="4"/>
  <c r="G51" i="3" l="1"/>
  <c r="H51" i="3"/>
  <c r="G52" i="5"/>
  <c r="H52" i="5"/>
  <c r="H51" i="6"/>
  <c r="G51" i="6"/>
  <c r="E51" i="4"/>
  <c r="K51" i="4" s="1"/>
  <c r="F51" i="4"/>
  <c r="I51" i="3" l="1"/>
  <c r="C52" i="3"/>
  <c r="I52" i="5"/>
  <c r="C53" i="5"/>
  <c r="J51" i="6"/>
  <c r="C52" i="6"/>
  <c r="G51" i="4"/>
  <c r="C52" i="4" s="1"/>
  <c r="H51" i="4"/>
  <c r="F52" i="3" l="1"/>
  <c r="E52" i="3"/>
  <c r="J52" i="3" s="1"/>
  <c r="F53" i="5"/>
  <c r="E53" i="5"/>
  <c r="J53" i="5" s="1"/>
  <c r="F52" i="6"/>
  <c r="E52" i="6"/>
  <c r="K52" i="6" s="1"/>
  <c r="J51" i="4"/>
  <c r="G52" i="3" l="1"/>
  <c r="H52" i="3"/>
  <c r="G53" i="5"/>
  <c r="H53" i="5"/>
  <c r="G52" i="6"/>
  <c r="H52" i="6"/>
  <c r="E52" i="4"/>
  <c r="K52" i="4" s="1"/>
  <c r="F52" i="4"/>
  <c r="I52" i="3" l="1"/>
  <c r="C53" i="3"/>
  <c r="I53" i="5"/>
  <c r="C54" i="5"/>
  <c r="J52" i="6"/>
  <c r="C53" i="6"/>
  <c r="H52" i="4"/>
  <c r="G52" i="4"/>
  <c r="C53" i="4" s="1"/>
  <c r="F53" i="3" l="1"/>
  <c r="E53" i="3"/>
  <c r="J53" i="3" s="1"/>
  <c r="F54" i="5"/>
  <c r="E54" i="5"/>
  <c r="J54" i="5" s="1"/>
  <c r="E53" i="6"/>
  <c r="K53" i="6" s="1"/>
  <c r="F53" i="6"/>
  <c r="J52" i="4"/>
  <c r="G53" i="3" l="1"/>
  <c r="H53" i="3"/>
  <c r="G54" i="5"/>
  <c r="H54" i="5"/>
  <c r="G53" i="6"/>
  <c r="H53" i="6"/>
  <c r="E53" i="4"/>
  <c r="K53" i="4" s="1"/>
  <c r="F53" i="4"/>
  <c r="I53" i="3" l="1"/>
  <c r="C54" i="3"/>
  <c r="I54" i="5"/>
  <c r="C55" i="5"/>
  <c r="J53" i="6"/>
  <c r="C54" i="6"/>
  <c r="H53" i="4"/>
  <c r="G53" i="4"/>
  <c r="C54" i="4" s="1"/>
  <c r="E54" i="3" l="1"/>
  <c r="J54" i="3" s="1"/>
  <c r="F54" i="3"/>
  <c r="E55" i="5"/>
  <c r="J55" i="5" s="1"/>
  <c r="F55" i="5"/>
  <c r="E54" i="6"/>
  <c r="K54" i="6" s="1"/>
  <c r="F54" i="6"/>
  <c r="J53" i="4"/>
  <c r="G54" i="3" l="1"/>
  <c r="H54" i="3"/>
  <c r="H55" i="5"/>
  <c r="G55" i="5"/>
  <c r="G54" i="6"/>
  <c r="H54" i="6"/>
  <c r="F54" i="4"/>
  <c r="E54" i="4"/>
  <c r="K54" i="4" s="1"/>
  <c r="I54" i="3" l="1"/>
  <c r="C55" i="3"/>
  <c r="I55" i="5"/>
  <c r="C56" i="5"/>
  <c r="J54" i="6"/>
  <c r="C55" i="6"/>
  <c r="H54" i="4"/>
  <c r="G54" i="4"/>
  <c r="C55" i="4" s="1"/>
  <c r="E55" i="3" l="1"/>
  <c r="J55" i="3" s="1"/>
  <c r="F55" i="3"/>
  <c r="F56" i="5"/>
  <c r="E56" i="5"/>
  <c r="J56" i="5" s="1"/>
  <c r="E55" i="6"/>
  <c r="K55" i="6" s="1"/>
  <c r="F55" i="6"/>
  <c r="J54" i="4"/>
  <c r="H55" i="3" l="1"/>
  <c r="G55" i="3"/>
  <c r="H56" i="5"/>
  <c r="G56" i="5"/>
  <c r="G55" i="6"/>
  <c r="H55" i="6"/>
  <c r="F55" i="4"/>
  <c r="E55" i="4"/>
  <c r="K55" i="4" s="1"/>
  <c r="I55" i="3" l="1"/>
  <c r="C56" i="3"/>
  <c r="I56" i="5"/>
  <c r="C57" i="5"/>
  <c r="J55" i="6"/>
  <c r="C56" i="6"/>
  <c r="G55" i="4"/>
  <c r="C56" i="4" s="1"/>
  <c r="H55" i="4"/>
  <c r="F56" i="3" l="1"/>
  <c r="E56" i="3"/>
  <c r="J56" i="3" s="1"/>
  <c r="F57" i="5"/>
  <c r="E57" i="5"/>
  <c r="J57" i="5" s="1"/>
  <c r="E56" i="6"/>
  <c r="K56" i="6" s="1"/>
  <c r="F56" i="6"/>
  <c r="J55" i="4"/>
  <c r="H56" i="3" l="1"/>
  <c r="G56" i="3"/>
  <c r="H57" i="5"/>
  <c r="G57" i="5"/>
  <c r="H56" i="6"/>
  <c r="G56" i="6"/>
  <c r="F56" i="4"/>
  <c r="E56" i="4"/>
  <c r="K56" i="4" s="1"/>
  <c r="I56" i="3" l="1"/>
  <c r="C57" i="3"/>
  <c r="I57" i="5"/>
  <c r="C58" i="5"/>
  <c r="J56" i="6"/>
  <c r="C57" i="6"/>
  <c r="H56" i="4"/>
  <c r="G56" i="4"/>
  <c r="C57" i="4" s="1"/>
  <c r="F57" i="3" l="1"/>
  <c r="E57" i="3"/>
  <c r="J57" i="3" s="1"/>
  <c r="E58" i="5"/>
  <c r="J58" i="5" s="1"/>
  <c r="F58" i="5"/>
  <c r="F57" i="6"/>
  <c r="E57" i="6"/>
  <c r="K57" i="6" s="1"/>
  <c r="J56" i="4"/>
  <c r="H57" i="3" l="1"/>
  <c r="G57" i="3"/>
  <c r="H58" i="5"/>
  <c r="G58" i="5"/>
  <c r="G57" i="6"/>
  <c r="H57" i="6"/>
  <c r="E57" i="4"/>
  <c r="K57" i="4" s="1"/>
  <c r="F57" i="4"/>
  <c r="I57" i="3" l="1"/>
  <c r="C58" i="3"/>
  <c r="I58" i="5"/>
  <c r="C59" i="5"/>
  <c r="J57" i="6"/>
  <c r="C58" i="6"/>
  <c r="H57" i="4"/>
  <c r="G57" i="4"/>
  <c r="C58" i="4" s="1"/>
  <c r="F58" i="3" l="1"/>
  <c r="E58" i="3"/>
  <c r="J58" i="3" s="1"/>
  <c r="F59" i="5"/>
  <c r="E59" i="5"/>
  <c r="J59" i="5" s="1"/>
  <c r="E58" i="6"/>
  <c r="K58" i="6" s="1"/>
  <c r="F58" i="6"/>
  <c r="J57" i="4"/>
  <c r="G58" i="3" l="1"/>
  <c r="H58" i="3"/>
  <c r="H59" i="5"/>
  <c r="G59" i="5"/>
  <c r="H58" i="6"/>
  <c r="G58" i="6"/>
  <c r="F58" i="4"/>
  <c r="E58" i="4"/>
  <c r="K58" i="4" s="1"/>
  <c r="I58" i="3" l="1"/>
  <c r="C59" i="3"/>
  <c r="I59" i="5"/>
  <c r="C60" i="5"/>
  <c r="J58" i="6"/>
  <c r="C59" i="6"/>
  <c r="H58" i="4"/>
  <c r="G58" i="4"/>
  <c r="C59" i="4" s="1"/>
  <c r="E59" i="3" l="1"/>
  <c r="F59" i="3"/>
  <c r="E60" i="5"/>
  <c r="F60" i="5"/>
  <c r="F59" i="6"/>
  <c r="E59" i="6"/>
  <c r="K59" i="6" s="1"/>
  <c r="J58" i="4"/>
  <c r="H59" i="3" l="1"/>
  <c r="G59" i="3"/>
  <c r="J59" i="3"/>
  <c r="G60" i="5"/>
  <c r="H60" i="5"/>
  <c r="F61" i="5"/>
  <c r="D19" i="1" s="1"/>
  <c r="E61" i="5"/>
  <c r="J60" i="5"/>
  <c r="J61" i="5" s="1"/>
  <c r="K19" i="1" s="1"/>
  <c r="G59" i="6"/>
  <c r="H59" i="6"/>
  <c r="F59" i="4"/>
  <c r="E59" i="4"/>
  <c r="K59" i="4" s="1"/>
  <c r="I59" i="3" l="1"/>
  <c r="C60" i="3"/>
  <c r="I60" i="5"/>
  <c r="I61" i="5" s="1"/>
  <c r="I19" i="1" s="1"/>
  <c r="H61" i="5"/>
  <c r="E19" i="1" s="1"/>
  <c r="M19" i="1" s="1"/>
  <c r="G61" i="5"/>
  <c r="J59" i="6"/>
  <c r="C60" i="6"/>
  <c r="G59" i="4"/>
  <c r="C60" i="4" s="1"/>
  <c r="H59" i="4"/>
  <c r="E60" i="3" l="1"/>
  <c r="F60" i="3"/>
  <c r="E60" i="6"/>
  <c r="F60" i="6"/>
  <c r="J59" i="4"/>
  <c r="G60" i="3" l="1"/>
  <c r="H60" i="3"/>
  <c r="F61" i="3"/>
  <c r="D20" i="1" s="1"/>
  <c r="J60" i="3"/>
  <c r="J61" i="3" s="1"/>
  <c r="K20" i="1" s="1"/>
  <c r="E61" i="3"/>
  <c r="H60" i="6"/>
  <c r="F61" i="6"/>
  <c r="G60" i="6"/>
  <c r="K60" i="6"/>
  <c r="K61" i="6" s="1"/>
  <c r="K21" i="1" s="1"/>
  <c r="E61" i="6"/>
  <c r="E60" i="4"/>
  <c r="F60" i="4"/>
  <c r="F62" i="6" l="1"/>
  <c r="D21" i="1" s="1"/>
  <c r="I60" i="3"/>
  <c r="I61" i="3" s="1"/>
  <c r="I20" i="1" s="1"/>
  <c r="H61" i="3"/>
  <c r="E20" i="1" s="1"/>
  <c r="M20" i="1" s="1"/>
  <c r="G61" i="3"/>
  <c r="H61" i="6"/>
  <c r="I62" i="6" s="1"/>
  <c r="J60" i="6"/>
  <c r="J61" i="6" s="1"/>
  <c r="I21" i="1" s="1"/>
  <c r="G61" i="6"/>
  <c r="E61" i="4"/>
  <c r="K60" i="4"/>
  <c r="K61" i="4" s="1"/>
  <c r="K22" i="1" s="1"/>
  <c r="H60" i="4"/>
  <c r="G60" i="4"/>
  <c r="F61" i="4"/>
  <c r="F62" i="4" l="1"/>
  <c r="D22" i="1" s="1"/>
  <c r="H61" i="4"/>
  <c r="I62" i="4" s="1"/>
  <c r="E21" i="1"/>
  <c r="J60" i="4"/>
  <c r="J61" i="4" s="1"/>
  <c r="I22" i="1" s="1"/>
  <c r="G61" i="4"/>
  <c r="G21" i="1" l="1"/>
  <c r="M21" i="1"/>
  <c r="E22" i="1"/>
  <c r="G22" i="1" l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tc={F157E204-95E8-491D-AE46-ECCBB82F2325}</author>
  </authors>
  <commentList>
    <comment ref="J5" authorId="0" shapeId="0" xr:uid="{00000000-0006-0000-0000-000001000000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Neubaukosten steigen stärker, da die vielen Baustoffe stärker steigen als die Inflation.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tc={796F1BF7-29B3-4A01-9F84-5EA1BEF4195B}</author>
  </authors>
  <commentList>
    <comment ref="C2" authorId="0" shapeId="0" xr:uid="{00000000-0006-0000-02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Vor 2025 geht es sicher nicht los mit dem  Kredit.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<sst xmlns="http://schemas.openxmlformats.org/spreadsheetml/2006/main" count="106" uniqueCount="67">
  <si>
    <t>Gesamtsumme Neubau</t>
  </si>
  <si>
    <t>Gesamtsumme Sanierung</t>
  </si>
  <si>
    <t>Förderquote Neubau</t>
  </si>
  <si>
    <t>Förderquote Sanierung</t>
  </si>
  <si>
    <t>Einzelschritte Sanierung</t>
  </si>
  <si>
    <t>Abstand Einzelschritte</t>
  </si>
  <si>
    <t>Zinssatz</t>
  </si>
  <si>
    <t>Inflation</t>
  </si>
  <si>
    <t>Jahr</t>
  </si>
  <si>
    <t>Tilgung</t>
  </si>
  <si>
    <t>Differenz</t>
  </si>
  <si>
    <t>Summe</t>
  </si>
  <si>
    <t>Verzögerung Kosten</t>
  </si>
  <si>
    <t>Kostenexplosion Neubau</t>
  </si>
  <si>
    <t>Eigenanteil Sanierung</t>
  </si>
  <si>
    <t>Eigenanteil</t>
  </si>
  <si>
    <t>Geplante Kosten Neubau</t>
  </si>
  <si>
    <t>Geplante Kosten Sanierung</t>
  </si>
  <si>
    <t>Konstante</t>
  </si>
  <si>
    <t>Zahlen von der Bürgerinitiative</t>
  </si>
  <si>
    <t>Erklärung</t>
  </si>
  <si>
    <t>Zahlen von der Gemeinde</t>
  </si>
  <si>
    <t>Zeitraum zwischen Förderzusage und Rechnung der Baufirma</t>
  </si>
  <si>
    <t>Kostenexplosion Sanierung</t>
  </si>
  <si>
    <t>Steigerung der Baukostenzusätzlich zur Inflation bei Neubau (hauptsächlich Baustoffe)</t>
  </si>
  <si>
    <t>Steigerung der Baukostenzusätzlich zur Inflation bei Sanierung (geringer, da weniger Baustoffe)</t>
  </si>
  <si>
    <t>Anzahl der Bauabschnitte bei der Sanierung</t>
  </si>
  <si>
    <t>Abstand der Bauabschnitte, hier gleich angenommen und Bauabschnittskosten auch gleich.</t>
  </si>
  <si>
    <t>Kreditdienst</t>
  </si>
  <si>
    <t>Kreditdienst für Tilgung und Zinsen im Jahr</t>
  </si>
  <si>
    <t>Zinssatz des Kredites (fest für die gesamte Laufzeit)</t>
  </si>
  <si>
    <t>Inflationsrate (fest für die gesamte Laufzeit)</t>
  </si>
  <si>
    <t>Name</t>
  </si>
  <si>
    <t>Verzögerung</t>
  </si>
  <si>
    <t>KostenexplosionNeubau</t>
  </si>
  <si>
    <t>KostenexplosionSanierung</t>
  </si>
  <si>
    <t>Einzelschritte</t>
  </si>
  <si>
    <t>Einzelschritt</t>
  </si>
  <si>
    <t>Tilgungszeitraum</t>
  </si>
  <si>
    <t>Zeitraum, seit dem Startjahr</t>
  </si>
  <si>
    <t>Tilgung vom Kreditdienst</t>
  </si>
  <si>
    <t>Kreditsumme abz. Förderung, inkl. Inflation</t>
  </si>
  <si>
    <t>ForderungSanierung</t>
  </si>
  <si>
    <t>FörderungNeubau</t>
  </si>
  <si>
    <t>Zusätzliche Kosten durch Preisexplosion und Inflation bei erster Abrechnung.</t>
  </si>
  <si>
    <t>Zinsen, Kostenexplosion durch 2. Kredit gleiche Bedingungen</t>
  </si>
  <si>
    <t>Kreditdienst mit Wert von 2024</t>
  </si>
  <si>
    <t>NeubauSummeBI/Gemeinde</t>
  </si>
  <si>
    <t>SanierunssummeBI/Gemeinde</t>
  </si>
  <si>
    <t>Dauer des Kredites bis zur Abzahlung (entfällt, hier wird von einem festen Kredidienst ausgegangen)</t>
  </si>
  <si>
    <t>Zinsen. Alle Kredite zu gleichen Konditionen.</t>
  </si>
  <si>
    <t>Extra Zahlungen aus dem laufenden Hashalt</t>
  </si>
  <si>
    <t>Extrazahlungen mit Wert von 2024</t>
  </si>
  <si>
    <t>Ergebnis</t>
  </si>
  <si>
    <t>Kreditdienst im Wert von 2024</t>
  </si>
  <si>
    <t>Abbezahlt</t>
  </si>
  <si>
    <t>Neubau nach den Gemeindezahlen</t>
  </si>
  <si>
    <t>Neubau nach unseren Zahlen</t>
  </si>
  <si>
    <t>Sanierung nach den Gemeindezahlen</t>
  </si>
  <si>
    <t>Sanierung nach unseren Zahlen</t>
  </si>
  <si>
    <t>Zinsen mit Wert von 2024</t>
  </si>
  <si>
    <t>Zinsen (Wert 2024)</t>
  </si>
  <si>
    <t>Tilgung und Zinsen (Wert 2024)</t>
  </si>
  <si>
    <t>Zinsanteil</t>
  </si>
  <si>
    <t>Jeweiliger Eigenenateil bei einem Bauabschnitt, für die Einnahmen aus dem laufenen Haushalt getätigt werden (Stiftungen und Crowdfunding).</t>
  </si>
  <si>
    <t>Tilgung und Zins</t>
  </si>
  <si>
    <t>immer zu Gunsten der Sanierung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</si>
</sst>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Jahr(e)&quot;"/>
    <numFmt numFmtId="165" formatCode="#,##0\ &quot;€&quot;"/>
    <numFmt numFmtId="166" formatCode="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trike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9" tint="-0.24994659260841701"/>
      <name val="Calibri"/>
      <family val="2"/>
      <scheme val="minor"/>
    </font>
    <font>
      <sz val="10"/>
      <color theme="9" tint="-0.249946592608417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9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6" fontId="3" fillId="0" borderId="0" xfId="0" applyNumberFormat="1" applyFont="1" applyAlignment="1">
      <alignment vertical="top" wrapText="1"/>
    </xf>
    <xf numFmtId="166" fontId="2" fillId="0" borderId="0" xfId="0" applyNumberFormat="1" applyFont="1"/>
    <xf numFmtId="166" fontId="0" fillId="0" borderId="0" xfId="0" applyNumberFormat="1"/>
    <xf numFmtId="166" fontId="1" fillId="0" borderId="0" xfId="0" applyNumberFormat="1" applyFont="1" applyAlignment="1">
      <alignment vertical="top" wrapText="1"/>
    </xf>
    <xf numFmtId="0" fontId="2" fillId="2" borderId="0" xfId="0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6" fillId="2" borderId="0" xfId="0" applyFont="1" applyFill="1"/>
    <xf numFmtId="165" fontId="6" fillId="2" borderId="0" xfId="0" applyNumberFormat="1" applyFont="1" applyFill="1" applyAlignment="1">
      <alignment horizontal="right"/>
    </xf>
    <xf numFmtId="165" fontId="6" fillId="2" borderId="0" xfId="0" applyNumberFormat="1" applyFont="1" applyFill="1"/>
    <xf numFmtId="166" fontId="6" fillId="2" borderId="0" xfId="0" applyNumberFormat="1" applyFont="1" applyFill="1"/>
    <xf numFmtId="9" fontId="6" fillId="2" borderId="0" xfId="0" applyNumberFormat="1" applyFont="1" applyFill="1"/>
    <xf numFmtId="0" fontId="7" fillId="2" borderId="0" xfId="0" applyFont="1" applyFill="1"/>
    <xf numFmtId="165" fontId="7" fillId="2" borderId="0" xfId="0" applyNumberFormat="1" applyFont="1" applyFill="1" applyAlignment="1">
      <alignment horizontal="right"/>
    </xf>
    <xf numFmtId="165" fontId="7" fillId="2" borderId="0" xfId="0" applyNumberFormat="1" applyFont="1" applyFill="1"/>
    <xf numFmtId="166" fontId="7" fillId="2" borderId="0" xfId="0" applyNumberFormat="1" applyFont="1" applyFill="1"/>
    <xf numFmtId="0" fontId="8" fillId="2" borderId="0" xfId="0" applyFont="1" applyFill="1"/>
    <xf numFmtId="9" fontId="7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microsoft.com/office/2017/10/relationships/person" Target="persons/person.xml"/><Relationship Id="rId5" Type="http://schemas.openxmlformats.org/officeDocument/2006/relationships/worksheet" Target="worksheets/sheet4.xml"/><Relationship Id="rId10" Type="http://schemas.openxmlformats.org/officeDocument/2006/relationships/sheetMetadata" Target="metadata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Jeweiliger Schuldenstand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Neubau (mit Zahlen der BI)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'Neubau (mit Zahlen der BI)'!$A$2:$A$60</c:f>
              <c:numCache>
                <c:formatCode>yyyy</c:formatCode>
                <c:ptCount val="59"/>
                <c:pt idx="0">
                  <c:v>45292</c:v>
                </c:pt>
                <c:pt idx="1">
                  <c:v>45658</c:v>
                </c:pt>
                <c:pt idx="2">
                  <c:v>46024</c:v>
                </c:pt>
                <c:pt idx="3">
                  <c:v>46390</c:v>
                </c:pt>
                <c:pt idx="4">
                  <c:v>46756</c:v>
                </c:pt>
                <c:pt idx="5">
                  <c:v>47122</c:v>
                </c:pt>
                <c:pt idx="6">
                  <c:v>47488</c:v>
                </c:pt>
                <c:pt idx="7">
                  <c:v>47854</c:v>
                </c:pt>
                <c:pt idx="8">
                  <c:v>48220</c:v>
                </c:pt>
                <c:pt idx="9">
                  <c:v>48586</c:v>
                </c:pt>
                <c:pt idx="10">
                  <c:v>48952</c:v>
                </c:pt>
                <c:pt idx="11">
                  <c:v>49318</c:v>
                </c:pt>
                <c:pt idx="12">
                  <c:v>49684</c:v>
                </c:pt>
                <c:pt idx="13">
                  <c:v>50050</c:v>
                </c:pt>
                <c:pt idx="14">
                  <c:v>50416</c:v>
                </c:pt>
                <c:pt idx="15">
                  <c:v>50782</c:v>
                </c:pt>
                <c:pt idx="16">
                  <c:v>51148</c:v>
                </c:pt>
                <c:pt idx="17">
                  <c:v>51514</c:v>
                </c:pt>
                <c:pt idx="18">
                  <c:v>51880</c:v>
                </c:pt>
                <c:pt idx="19">
                  <c:v>52246</c:v>
                </c:pt>
                <c:pt idx="20">
                  <c:v>52612</c:v>
                </c:pt>
                <c:pt idx="21">
                  <c:v>52978</c:v>
                </c:pt>
                <c:pt idx="22">
                  <c:v>53344</c:v>
                </c:pt>
                <c:pt idx="23">
                  <c:v>53710</c:v>
                </c:pt>
                <c:pt idx="24">
                  <c:v>54076</c:v>
                </c:pt>
                <c:pt idx="25">
                  <c:v>54442</c:v>
                </c:pt>
                <c:pt idx="26">
                  <c:v>54808</c:v>
                </c:pt>
                <c:pt idx="27">
                  <c:v>55174</c:v>
                </c:pt>
                <c:pt idx="28">
                  <c:v>55540</c:v>
                </c:pt>
                <c:pt idx="29">
                  <c:v>55906</c:v>
                </c:pt>
                <c:pt idx="30">
                  <c:v>56272</c:v>
                </c:pt>
                <c:pt idx="31">
                  <c:v>56638</c:v>
                </c:pt>
                <c:pt idx="32">
                  <c:v>57004</c:v>
                </c:pt>
                <c:pt idx="33">
                  <c:v>57370</c:v>
                </c:pt>
                <c:pt idx="34">
                  <c:v>57736</c:v>
                </c:pt>
                <c:pt idx="35">
                  <c:v>58102</c:v>
                </c:pt>
                <c:pt idx="36">
                  <c:v>58468</c:v>
                </c:pt>
                <c:pt idx="37">
                  <c:v>58834</c:v>
                </c:pt>
                <c:pt idx="38">
                  <c:v>59200</c:v>
                </c:pt>
                <c:pt idx="39">
                  <c:v>59566</c:v>
                </c:pt>
                <c:pt idx="40">
                  <c:v>59932</c:v>
                </c:pt>
                <c:pt idx="41">
                  <c:v>60298</c:v>
                </c:pt>
                <c:pt idx="42">
                  <c:v>60664</c:v>
                </c:pt>
                <c:pt idx="43">
                  <c:v>61030</c:v>
                </c:pt>
                <c:pt idx="44">
                  <c:v>61396</c:v>
                </c:pt>
                <c:pt idx="45">
                  <c:v>61762</c:v>
                </c:pt>
                <c:pt idx="46">
                  <c:v>62128</c:v>
                </c:pt>
                <c:pt idx="47">
                  <c:v>62494</c:v>
                </c:pt>
                <c:pt idx="48">
                  <c:v>62860</c:v>
                </c:pt>
                <c:pt idx="49">
                  <c:v>63226</c:v>
                </c:pt>
                <c:pt idx="50">
                  <c:v>63592</c:v>
                </c:pt>
                <c:pt idx="51">
                  <c:v>63958</c:v>
                </c:pt>
                <c:pt idx="52">
                  <c:v>64324</c:v>
                </c:pt>
                <c:pt idx="53">
                  <c:v>64690</c:v>
                </c:pt>
                <c:pt idx="54">
                  <c:v>65056</c:v>
                </c:pt>
                <c:pt idx="55">
                  <c:v>65422</c:v>
                </c:pt>
                <c:pt idx="56">
                  <c:v>65788</c:v>
                </c:pt>
                <c:pt idx="57">
                  <c:v>66154</c:v>
                </c:pt>
                <c:pt idx="58">
                  <c:v>66520</c:v>
                </c:pt>
              </c:numCache>
            </c:numRef>
          </c:xVal>
          <c:yVal>
            <c:numRef>
              <c:f>'Neubau (mit Zahlen der BI)'!$C$2:$C$60</c:f>
              <c:numCache>
                <c:formatCode>#,##0\ "€"</c:formatCode>
                <c:ptCount val="59"/>
                <c:pt idx="0">
                  <c:v>0</c:v>
                </c:pt>
                <c:pt idx="1">
                  <c:v>5205469.1050000004</c:v>
                </c:pt>
                <c:pt idx="2">
                  <c:v>7186306.3392000031</c:v>
                </c:pt>
                <c:pt idx="3">
                  <c:v>7123758.5927680032</c:v>
                </c:pt>
                <c:pt idx="4">
                  <c:v>7058708.9364787238</c:v>
                </c:pt>
                <c:pt idx="5">
                  <c:v>6991057.2939378731</c:v>
                </c:pt>
                <c:pt idx="6">
                  <c:v>6920699.5856953878</c:v>
                </c:pt>
                <c:pt idx="7">
                  <c:v>6847527.5691232029</c:v>
                </c:pt>
                <c:pt idx="8">
                  <c:v>6771428.6718881307</c:v>
                </c:pt>
                <c:pt idx="9">
                  <c:v>6692285.8187636556</c:v>
                </c:pt>
                <c:pt idx="10">
                  <c:v>6609977.251514202</c:v>
                </c:pt>
                <c:pt idx="11">
                  <c:v>6524376.3415747704</c:v>
                </c:pt>
                <c:pt idx="12">
                  <c:v>6435351.3952377615</c:v>
                </c:pt>
                <c:pt idx="13">
                  <c:v>6342765.4510472724</c:v>
                </c:pt>
                <c:pt idx="14">
                  <c:v>6246476.0690891631</c:v>
                </c:pt>
                <c:pt idx="15">
                  <c:v>6146335.1118527297</c:v>
                </c:pt>
                <c:pt idx="16">
                  <c:v>6042188.5163268391</c:v>
                </c:pt>
                <c:pt idx="17">
                  <c:v>5933876.0569799123</c:v>
                </c:pt>
                <c:pt idx="18">
                  <c:v>5821231.0992591092</c:v>
                </c:pt>
                <c:pt idx="19">
                  <c:v>5704080.3432294736</c:v>
                </c:pt>
                <c:pt idx="20">
                  <c:v>5582243.5569586521</c:v>
                </c:pt>
                <c:pt idx="21">
                  <c:v>5455533.299236998</c:v>
                </c:pt>
                <c:pt idx="22">
                  <c:v>5323754.631206478</c:v>
                </c:pt>
                <c:pt idx="23">
                  <c:v>5186704.8164547374</c:v>
                </c:pt>
                <c:pt idx="24">
                  <c:v>5044173.0091129271</c:v>
                </c:pt>
                <c:pt idx="25">
                  <c:v>4895939.9294774439</c:v>
                </c:pt>
                <c:pt idx="26">
                  <c:v>4741777.526656542</c:v>
                </c:pt>
                <c:pt idx="27">
                  <c:v>4581448.6277228035</c:v>
                </c:pt>
                <c:pt idx="28">
                  <c:v>4414706.5728317155</c:v>
                </c:pt>
                <c:pt idx="29">
                  <c:v>4241294.8357449844</c:v>
                </c:pt>
                <c:pt idx="30">
                  <c:v>4060946.6291747838</c:v>
                </c:pt>
                <c:pt idx="31">
                  <c:v>3873384.4943417753</c:v>
                </c:pt>
                <c:pt idx="32">
                  <c:v>3678319.8741154461</c:v>
                </c:pt>
                <c:pt idx="33">
                  <c:v>3475452.6690800642</c:v>
                </c:pt>
                <c:pt idx="34">
                  <c:v>3264470.7758432669</c:v>
                </c:pt>
                <c:pt idx="35">
                  <c:v>3045049.6068769977</c:v>
                </c:pt>
                <c:pt idx="36">
                  <c:v>2816851.5911520775</c:v>
                </c:pt>
                <c:pt idx="37">
                  <c:v>2579525.6547981608</c:v>
                </c:pt>
                <c:pt idx="38">
                  <c:v>2332706.6809900873</c:v>
                </c:pt>
                <c:pt idx="39">
                  <c:v>2076014.9482296908</c:v>
                </c:pt>
                <c:pt idx="40">
                  <c:v>1809055.5461588784</c:v>
                </c:pt>
                <c:pt idx="41">
                  <c:v>1531417.7680052335</c:v>
                </c:pt>
                <c:pt idx="42">
                  <c:v>1242674.4787254429</c:v>
                </c:pt>
                <c:pt idx="43">
                  <c:v>942381.45787446061</c:v>
                </c:pt>
                <c:pt idx="44">
                  <c:v>630076.71618943906</c:v>
                </c:pt>
                <c:pt idx="45">
                  <c:v>305279.7848370166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B4-4196-896B-A2C162F6A1D9}"/>
            </c:ext>
          </c:extLst>
        </c:ser>
        <c:ser>
          <c:idx val="2"/>
          <c:order val="2"/>
          <c:tx>
            <c:v>Neubau (mit Zahlen der Gemeinde)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'Neubau (mit Zahlen der BI)'!$A$2:$A$60</c:f>
              <c:numCache>
                <c:formatCode>yyyy</c:formatCode>
                <c:ptCount val="59"/>
                <c:pt idx="0">
                  <c:v>45292</c:v>
                </c:pt>
                <c:pt idx="1">
                  <c:v>45658</c:v>
                </c:pt>
                <c:pt idx="2">
                  <c:v>46024</c:v>
                </c:pt>
                <c:pt idx="3">
                  <c:v>46390</c:v>
                </c:pt>
                <c:pt idx="4">
                  <c:v>46756</c:v>
                </c:pt>
                <c:pt idx="5">
                  <c:v>47122</c:v>
                </c:pt>
                <c:pt idx="6">
                  <c:v>47488</c:v>
                </c:pt>
                <c:pt idx="7">
                  <c:v>47854</c:v>
                </c:pt>
                <c:pt idx="8">
                  <c:v>48220</c:v>
                </c:pt>
                <c:pt idx="9">
                  <c:v>48586</c:v>
                </c:pt>
                <c:pt idx="10">
                  <c:v>48952</c:v>
                </c:pt>
                <c:pt idx="11">
                  <c:v>49318</c:v>
                </c:pt>
                <c:pt idx="12">
                  <c:v>49684</c:v>
                </c:pt>
                <c:pt idx="13">
                  <c:v>50050</c:v>
                </c:pt>
                <c:pt idx="14">
                  <c:v>50416</c:v>
                </c:pt>
                <c:pt idx="15">
                  <c:v>50782</c:v>
                </c:pt>
                <c:pt idx="16">
                  <c:v>51148</c:v>
                </c:pt>
                <c:pt idx="17">
                  <c:v>51514</c:v>
                </c:pt>
                <c:pt idx="18">
                  <c:v>51880</c:v>
                </c:pt>
                <c:pt idx="19">
                  <c:v>52246</c:v>
                </c:pt>
                <c:pt idx="20">
                  <c:v>52612</c:v>
                </c:pt>
                <c:pt idx="21">
                  <c:v>52978</c:v>
                </c:pt>
                <c:pt idx="22">
                  <c:v>53344</c:v>
                </c:pt>
                <c:pt idx="23">
                  <c:v>53710</c:v>
                </c:pt>
                <c:pt idx="24">
                  <c:v>54076</c:v>
                </c:pt>
                <c:pt idx="25">
                  <c:v>54442</c:v>
                </c:pt>
                <c:pt idx="26">
                  <c:v>54808</c:v>
                </c:pt>
                <c:pt idx="27">
                  <c:v>55174</c:v>
                </c:pt>
                <c:pt idx="28">
                  <c:v>55540</c:v>
                </c:pt>
                <c:pt idx="29">
                  <c:v>55906</c:v>
                </c:pt>
                <c:pt idx="30">
                  <c:v>56272</c:v>
                </c:pt>
                <c:pt idx="31">
                  <c:v>56638</c:v>
                </c:pt>
                <c:pt idx="32">
                  <c:v>57004</c:v>
                </c:pt>
                <c:pt idx="33">
                  <c:v>57370</c:v>
                </c:pt>
                <c:pt idx="34">
                  <c:v>57736</c:v>
                </c:pt>
                <c:pt idx="35">
                  <c:v>58102</c:v>
                </c:pt>
                <c:pt idx="36">
                  <c:v>58468</c:v>
                </c:pt>
                <c:pt idx="37">
                  <c:v>58834</c:v>
                </c:pt>
                <c:pt idx="38">
                  <c:v>59200</c:v>
                </c:pt>
                <c:pt idx="39">
                  <c:v>59566</c:v>
                </c:pt>
                <c:pt idx="40">
                  <c:v>59932</c:v>
                </c:pt>
                <c:pt idx="41">
                  <c:v>60298</c:v>
                </c:pt>
                <c:pt idx="42">
                  <c:v>60664</c:v>
                </c:pt>
                <c:pt idx="43">
                  <c:v>61030</c:v>
                </c:pt>
                <c:pt idx="44">
                  <c:v>61396</c:v>
                </c:pt>
                <c:pt idx="45">
                  <c:v>61762</c:v>
                </c:pt>
                <c:pt idx="46">
                  <c:v>62128</c:v>
                </c:pt>
                <c:pt idx="47">
                  <c:v>62494</c:v>
                </c:pt>
                <c:pt idx="48">
                  <c:v>62860</c:v>
                </c:pt>
                <c:pt idx="49">
                  <c:v>63226</c:v>
                </c:pt>
                <c:pt idx="50">
                  <c:v>63592</c:v>
                </c:pt>
                <c:pt idx="51">
                  <c:v>63958</c:v>
                </c:pt>
                <c:pt idx="52">
                  <c:v>64324</c:v>
                </c:pt>
                <c:pt idx="53">
                  <c:v>64690</c:v>
                </c:pt>
                <c:pt idx="54">
                  <c:v>65056</c:v>
                </c:pt>
                <c:pt idx="55">
                  <c:v>65422</c:v>
                </c:pt>
                <c:pt idx="56">
                  <c:v>65788</c:v>
                </c:pt>
                <c:pt idx="57">
                  <c:v>66154</c:v>
                </c:pt>
                <c:pt idx="58">
                  <c:v>66520</c:v>
                </c:pt>
              </c:numCache>
            </c:numRef>
          </c:xVal>
          <c:yVal>
            <c:numRef>
              <c:f>'Neubau (mit Zahlen der Gemeinde'!$C$2:$C$60</c:f>
              <c:numCache>
                <c:formatCode>#,##0\ "€"</c:formatCode>
                <c:ptCount val="59"/>
                <c:pt idx="0">
                  <c:v>0</c:v>
                </c:pt>
                <c:pt idx="1">
                  <c:v>4811979.2350000003</c:v>
                </c:pt>
                <c:pt idx="2">
                  <c:v>6616624.6944000013</c:v>
                </c:pt>
                <c:pt idx="3">
                  <c:v>6531289.6821760014</c:v>
                </c:pt>
                <c:pt idx="4">
                  <c:v>6442541.2694630418</c:v>
                </c:pt>
                <c:pt idx="5">
                  <c:v>6350242.9202415636</c:v>
                </c:pt>
                <c:pt idx="6">
                  <c:v>6254252.6370512266</c:v>
                </c:pt>
                <c:pt idx="7">
                  <c:v>6154422.7425332759</c:v>
                </c:pt>
                <c:pt idx="8">
                  <c:v>6050599.6522346064</c:v>
                </c:pt>
                <c:pt idx="9">
                  <c:v>5942623.6383239906</c:v>
                </c:pt>
                <c:pt idx="10">
                  <c:v>5830328.5838569505</c:v>
                </c:pt>
                <c:pt idx="11">
                  <c:v>5713541.7272112286</c:v>
                </c:pt>
                <c:pt idx="12">
                  <c:v>5592083.3962996779</c:v>
                </c:pt>
                <c:pt idx="13">
                  <c:v>5465766.7321516648</c:v>
                </c:pt>
                <c:pt idx="14">
                  <c:v>5334397.4014377315</c:v>
                </c:pt>
                <c:pt idx="15">
                  <c:v>5197773.2974952403</c:v>
                </c:pt>
                <c:pt idx="16">
                  <c:v>5055684.2293950496</c:v>
                </c:pt>
                <c:pt idx="17">
                  <c:v>4907911.5985708516</c:v>
                </c:pt>
                <c:pt idx="18">
                  <c:v>4754228.0625136858</c:v>
                </c:pt>
                <c:pt idx="19">
                  <c:v>4594397.185014233</c:v>
                </c:pt>
                <c:pt idx="20">
                  <c:v>4428173.0724148024</c:v>
                </c:pt>
                <c:pt idx="21">
                  <c:v>4255299.9953113943</c:v>
                </c:pt>
                <c:pt idx="22">
                  <c:v>4075511.9951238502</c:v>
                </c:pt>
                <c:pt idx="23">
                  <c:v>3888532.4749288042</c:v>
                </c:pt>
                <c:pt idx="24">
                  <c:v>3694073.7739259563</c:v>
                </c:pt>
                <c:pt idx="25">
                  <c:v>3491836.7248829948</c:v>
                </c:pt>
                <c:pt idx="26">
                  <c:v>3281510.1938783145</c:v>
                </c:pt>
                <c:pt idx="27">
                  <c:v>3062770.6016334472</c:v>
                </c:pt>
                <c:pt idx="28">
                  <c:v>2835281.4256987851</c:v>
                </c:pt>
                <c:pt idx="29">
                  <c:v>2598692.6827267366</c:v>
                </c:pt>
                <c:pt idx="30">
                  <c:v>2352640.3900358062</c:v>
                </c:pt>
                <c:pt idx="31">
                  <c:v>2096746.0056372385</c:v>
                </c:pt>
                <c:pt idx="32">
                  <c:v>1830615.8458627281</c:v>
                </c:pt>
                <c:pt idx="33">
                  <c:v>1553840.4796972373</c:v>
                </c:pt>
                <c:pt idx="34">
                  <c:v>1265994.0988851269</c:v>
                </c:pt>
                <c:pt idx="35">
                  <c:v>966633.86284053198</c:v>
                </c:pt>
                <c:pt idx="36">
                  <c:v>655299.21735415328</c:v>
                </c:pt>
                <c:pt idx="37">
                  <c:v>331511.18604831939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BB4-4196-896B-A2C162F6A1D9}"/>
            </c:ext>
          </c:extLst>
        </c:ser>
        <c:ser>
          <c:idx val="3"/>
          <c:order val="3"/>
          <c:tx>
            <c:v>Sanierung (mit Zahlen der BI)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'Neubau (mit Zahlen der BI)'!$A$2:$A$60</c:f>
              <c:numCache>
                <c:formatCode>yyyy</c:formatCode>
                <c:ptCount val="59"/>
                <c:pt idx="0">
                  <c:v>45292</c:v>
                </c:pt>
                <c:pt idx="1">
                  <c:v>45658</c:v>
                </c:pt>
                <c:pt idx="2">
                  <c:v>46024</c:v>
                </c:pt>
                <c:pt idx="3">
                  <c:v>46390</c:v>
                </c:pt>
                <c:pt idx="4">
                  <c:v>46756</c:v>
                </c:pt>
                <c:pt idx="5">
                  <c:v>47122</c:v>
                </c:pt>
                <c:pt idx="6">
                  <c:v>47488</c:v>
                </c:pt>
                <c:pt idx="7">
                  <c:v>47854</c:v>
                </c:pt>
                <c:pt idx="8">
                  <c:v>48220</c:v>
                </c:pt>
                <c:pt idx="9">
                  <c:v>48586</c:v>
                </c:pt>
                <c:pt idx="10">
                  <c:v>48952</c:v>
                </c:pt>
                <c:pt idx="11">
                  <c:v>49318</c:v>
                </c:pt>
                <c:pt idx="12">
                  <c:v>49684</c:v>
                </c:pt>
                <c:pt idx="13">
                  <c:v>50050</c:v>
                </c:pt>
                <c:pt idx="14">
                  <c:v>50416</c:v>
                </c:pt>
                <c:pt idx="15">
                  <c:v>50782</c:v>
                </c:pt>
                <c:pt idx="16">
                  <c:v>51148</c:v>
                </c:pt>
                <c:pt idx="17">
                  <c:v>51514</c:v>
                </c:pt>
                <c:pt idx="18">
                  <c:v>51880</c:v>
                </c:pt>
                <c:pt idx="19">
                  <c:v>52246</c:v>
                </c:pt>
                <c:pt idx="20">
                  <c:v>52612</c:v>
                </c:pt>
                <c:pt idx="21">
                  <c:v>52978</c:v>
                </c:pt>
                <c:pt idx="22">
                  <c:v>53344</c:v>
                </c:pt>
                <c:pt idx="23">
                  <c:v>53710</c:v>
                </c:pt>
                <c:pt idx="24">
                  <c:v>54076</c:v>
                </c:pt>
                <c:pt idx="25">
                  <c:v>54442</c:v>
                </c:pt>
                <c:pt idx="26">
                  <c:v>54808</c:v>
                </c:pt>
                <c:pt idx="27">
                  <c:v>55174</c:v>
                </c:pt>
                <c:pt idx="28">
                  <c:v>55540</c:v>
                </c:pt>
                <c:pt idx="29">
                  <c:v>55906</c:v>
                </c:pt>
                <c:pt idx="30">
                  <c:v>56272</c:v>
                </c:pt>
                <c:pt idx="31">
                  <c:v>56638</c:v>
                </c:pt>
                <c:pt idx="32">
                  <c:v>57004</c:v>
                </c:pt>
                <c:pt idx="33">
                  <c:v>57370</c:v>
                </c:pt>
                <c:pt idx="34">
                  <c:v>57736</c:v>
                </c:pt>
                <c:pt idx="35">
                  <c:v>58102</c:v>
                </c:pt>
                <c:pt idx="36">
                  <c:v>58468</c:v>
                </c:pt>
                <c:pt idx="37">
                  <c:v>58834</c:v>
                </c:pt>
                <c:pt idx="38">
                  <c:v>59200</c:v>
                </c:pt>
                <c:pt idx="39">
                  <c:v>59566</c:v>
                </c:pt>
                <c:pt idx="40">
                  <c:v>59932</c:v>
                </c:pt>
                <c:pt idx="41">
                  <c:v>60298</c:v>
                </c:pt>
                <c:pt idx="42">
                  <c:v>60664</c:v>
                </c:pt>
                <c:pt idx="43">
                  <c:v>61030</c:v>
                </c:pt>
                <c:pt idx="44">
                  <c:v>61396</c:v>
                </c:pt>
                <c:pt idx="45">
                  <c:v>61762</c:v>
                </c:pt>
                <c:pt idx="46">
                  <c:v>62128</c:v>
                </c:pt>
                <c:pt idx="47">
                  <c:v>62494</c:v>
                </c:pt>
                <c:pt idx="48">
                  <c:v>62860</c:v>
                </c:pt>
                <c:pt idx="49">
                  <c:v>63226</c:v>
                </c:pt>
                <c:pt idx="50">
                  <c:v>63592</c:v>
                </c:pt>
                <c:pt idx="51">
                  <c:v>63958</c:v>
                </c:pt>
                <c:pt idx="52">
                  <c:v>64324</c:v>
                </c:pt>
                <c:pt idx="53">
                  <c:v>64690</c:v>
                </c:pt>
                <c:pt idx="54">
                  <c:v>65056</c:v>
                </c:pt>
                <c:pt idx="55">
                  <c:v>65422</c:v>
                </c:pt>
                <c:pt idx="56">
                  <c:v>65788</c:v>
                </c:pt>
                <c:pt idx="57">
                  <c:v>66154</c:v>
                </c:pt>
                <c:pt idx="58">
                  <c:v>66520</c:v>
                </c:pt>
              </c:numCache>
            </c:numRef>
          </c:xVal>
          <c:yVal>
            <c:numRef>
              <c:f>'Sanierung (mit Zahlen der BI)'!$C$2:$C$60</c:f>
              <c:numCache>
                <c:formatCode>#,##0\ "€"</c:formatCode>
                <c:ptCount val="59"/>
                <c:pt idx="0">
                  <c:v>829411</c:v>
                </c:pt>
                <c:pt idx="1">
                  <c:v>1408351.3199999998</c:v>
                </c:pt>
                <c:pt idx="2">
                  <c:v>2082110.3631999998</c:v>
                </c:pt>
                <c:pt idx="3">
                  <c:v>2860213.7673599999</c:v>
                </c:pt>
                <c:pt idx="4">
                  <c:v>3753026.8268569601</c:v>
                </c:pt>
                <c:pt idx="5">
                  <c:v>3553147.8999312385</c:v>
                </c:pt>
                <c:pt idx="6">
                  <c:v>3345273.815928488</c:v>
                </c:pt>
                <c:pt idx="7">
                  <c:v>3129084.7685656277</c:v>
                </c:pt>
                <c:pt idx="8">
                  <c:v>2904248.1593082529</c:v>
                </c:pt>
                <c:pt idx="9">
                  <c:v>2670418.085680583</c:v>
                </c:pt>
                <c:pt idx="10">
                  <c:v>2427234.8091078065</c:v>
                </c:pt>
                <c:pt idx="11">
                  <c:v>2174324.201472119</c:v>
                </c:pt>
                <c:pt idx="12">
                  <c:v>1911297.1695310036</c:v>
                </c:pt>
                <c:pt idx="13">
                  <c:v>1637749.0563122437</c:v>
                </c:pt>
                <c:pt idx="14">
                  <c:v>1353259.0185647334</c:v>
                </c:pt>
                <c:pt idx="15">
                  <c:v>1057389.3793073227</c:v>
                </c:pt>
                <c:pt idx="16">
                  <c:v>749684.95447961555</c:v>
                </c:pt>
                <c:pt idx="17">
                  <c:v>429672.3526588002</c:v>
                </c:pt>
                <c:pt idx="18">
                  <c:v>96859.246765152202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BB4-4196-896B-A2C162F6A1D9}"/>
            </c:ext>
          </c:extLst>
        </c:ser>
        <c:ser>
          <c:idx val="4"/>
          <c:order val="4"/>
          <c:tx>
            <c:v>Sanierung (mit Zahlen der Gemeinde)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'Neubau (mit Zahlen der BI)'!$A$2:$A$60</c:f>
              <c:numCache>
                <c:formatCode>yyyy</c:formatCode>
                <c:ptCount val="59"/>
                <c:pt idx="0">
                  <c:v>45292</c:v>
                </c:pt>
                <c:pt idx="1">
                  <c:v>45658</c:v>
                </c:pt>
                <c:pt idx="2">
                  <c:v>46024</c:v>
                </c:pt>
                <c:pt idx="3">
                  <c:v>46390</c:v>
                </c:pt>
                <c:pt idx="4">
                  <c:v>46756</c:v>
                </c:pt>
                <c:pt idx="5">
                  <c:v>47122</c:v>
                </c:pt>
                <c:pt idx="6">
                  <c:v>47488</c:v>
                </c:pt>
                <c:pt idx="7">
                  <c:v>47854</c:v>
                </c:pt>
                <c:pt idx="8">
                  <c:v>48220</c:v>
                </c:pt>
                <c:pt idx="9">
                  <c:v>48586</c:v>
                </c:pt>
                <c:pt idx="10">
                  <c:v>48952</c:v>
                </c:pt>
                <c:pt idx="11">
                  <c:v>49318</c:v>
                </c:pt>
                <c:pt idx="12">
                  <c:v>49684</c:v>
                </c:pt>
                <c:pt idx="13">
                  <c:v>50050</c:v>
                </c:pt>
                <c:pt idx="14">
                  <c:v>50416</c:v>
                </c:pt>
                <c:pt idx="15">
                  <c:v>50782</c:v>
                </c:pt>
                <c:pt idx="16">
                  <c:v>51148</c:v>
                </c:pt>
                <c:pt idx="17">
                  <c:v>51514</c:v>
                </c:pt>
                <c:pt idx="18">
                  <c:v>51880</c:v>
                </c:pt>
                <c:pt idx="19">
                  <c:v>52246</c:v>
                </c:pt>
                <c:pt idx="20">
                  <c:v>52612</c:v>
                </c:pt>
                <c:pt idx="21">
                  <c:v>52978</c:v>
                </c:pt>
                <c:pt idx="22">
                  <c:v>53344</c:v>
                </c:pt>
                <c:pt idx="23">
                  <c:v>53710</c:v>
                </c:pt>
                <c:pt idx="24">
                  <c:v>54076</c:v>
                </c:pt>
                <c:pt idx="25">
                  <c:v>54442</c:v>
                </c:pt>
                <c:pt idx="26">
                  <c:v>54808</c:v>
                </c:pt>
                <c:pt idx="27">
                  <c:v>55174</c:v>
                </c:pt>
                <c:pt idx="28">
                  <c:v>55540</c:v>
                </c:pt>
                <c:pt idx="29">
                  <c:v>55906</c:v>
                </c:pt>
                <c:pt idx="30">
                  <c:v>56272</c:v>
                </c:pt>
                <c:pt idx="31">
                  <c:v>56638</c:v>
                </c:pt>
                <c:pt idx="32">
                  <c:v>57004</c:v>
                </c:pt>
                <c:pt idx="33">
                  <c:v>57370</c:v>
                </c:pt>
                <c:pt idx="34">
                  <c:v>57736</c:v>
                </c:pt>
                <c:pt idx="35">
                  <c:v>58102</c:v>
                </c:pt>
                <c:pt idx="36">
                  <c:v>58468</c:v>
                </c:pt>
                <c:pt idx="37">
                  <c:v>58834</c:v>
                </c:pt>
                <c:pt idx="38">
                  <c:v>59200</c:v>
                </c:pt>
                <c:pt idx="39">
                  <c:v>59566</c:v>
                </c:pt>
                <c:pt idx="40">
                  <c:v>59932</c:v>
                </c:pt>
                <c:pt idx="41">
                  <c:v>60298</c:v>
                </c:pt>
                <c:pt idx="42">
                  <c:v>60664</c:v>
                </c:pt>
                <c:pt idx="43">
                  <c:v>61030</c:v>
                </c:pt>
                <c:pt idx="44">
                  <c:v>61396</c:v>
                </c:pt>
                <c:pt idx="45">
                  <c:v>61762</c:v>
                </c:pt>
                <c:pt idx="46">
                  <c:v>62128</c:v>
                </c:pt>
                <c:pt idx="47">
                  <c:v>62494</c:v>
                </c:pt>
                <c:pt idx="48">
                  <c:v>62860</c:v>
                </c:pt>
                <c:pt idx="49">
                  <c:v>63226</c:v>
                </c:pt>
                <c:pt idx="50">
                  <c:v>63592</c:v>
                </c:pt>
                <c:pt idx="51">
                  <c:v>63958</c:v>
                </c:pt>
                <c:pt idx="52">
                  <c:v>64324</c:v>
                </c:pt>
                <c:pt idx="53">
                  <c:v>64690</c:v>
                </c:pt>
                <c:pt idx="54">
                  <c:v>65056</c:v>
                </c:pt>
                <c:pt idx="55">
                  <c:v>65422</c:v>
                </c:pt>
                <c:pt idx="56">
                  <c:v>65788</c:v>
                </c:pt>
                <c:pt idx="57">
                  <c:v>66154</c:v>
                </c:pt>
                <c:pt idx="58">
                  <c:v>66520</c:v>
                </c:pt>
              </c:numCache>
            </c:numRef>
          </c:xVal>
          <c:yVal>
            <c:numRef>
              <c:f>'Sanierung (mit Zahlen der Gemei'!$C$2:$C$60</c:f>
              <c:numCache>
                <c:formatCode>#,##0\ "€"</c:formatCode>
                <c:ptCount val="59"/>
                <c:pt idx="0">
                  <c:v>1093000.8999999999</c:v>
                </c:pt>
                <c:pt idx="1">
                  <c:v>1967161.9080000001</c:v>
                </c:pt>
                <c:pt idx="2">
                  <c:v>2970724.6340799998</c:v>
                </c:pt>
                <c:pt idx="3">
                  <c:v>4116419.9691839996</c:v>
                </c:pt>
                <c:pt idx="4">
                  <c:v>5418092.4256714238</c:v>
                </c:pt>
                <c:pt idx="5">
                  <c:v>5284816.122698281</c:v>
                </c:pt>
                <c:pt idx="6">
                  <c:v>5146208.7676062118</c:v>
                </c:pt>
                <c:pt idx="7">
                  <c:v>5002057.1183104599</c:v>
                </c:pt>
                <c:pt idx="8">
                  <c:v>4852139.403042878</c:v>
                </c:pt>
                <c:pt idx="9">
                  <c:v>4696224.9791645929</c:v>
                </c:pt>
                <c:pt idx="10">
                  <c:v>4534073.9783311766</c:v>
                </c:pt>
                <c:pt idx="11">
                  <c:v>4365436.9374644235</c:v>
                </c:pt>
                <c:pt idx="12">
                  <c:v>4190054.4149630005</c:v>
                </c:pt>
                <c:pt idx="13">
                  <c:v>4007656.5915615205</c:v>
                </c:pt>
                <c:pt idx="14">
                  <c:v>3817962.8552239812</c:v>
                </c:pt>
                <c:pt idx="15">
                  <c:v>3620681.3694329406</c:v>
                </c:pt>
                <c:pt idx="16">
                  <c:v>3415508.624210258</c:v>
                </c:pt>
                <c:pt idx="17">
                  <c:v>3202128.9691786682</c:v>
                </c:pt>
                <c:pt idx="18">
                  <c:v>2980214.1279458147</c:v>
                </c:pt>
                <c:pt idx="19">
                  <c:v>2749422.6930636475</c:v>
                </c:pt>
                <c:pt idx="20">
                  <c:v>2509399.6007861933</c:v>
                </c:pt>
                <c:pt idx="21">
                  <c:v>2259775.5848176409</c:v>
                </c:pt>
                <c:pt idx="22">
                  <c:v>2000166.6082103467</c:v>
                </c:pt>
                <c:pt idx="23">
                  <c:v>1730173.2725387607</c:v>
                </c:pt>
                <c:pt idx="24">
                  <c:v>1449380.2034403111</c:v>
                </c:pt>
                <c:pt idx="25">
                  <c:v>1157355.4115779237</c:v>
                </c:pt>
                <c:pt idx="26">
                  <c:v>853649.62804104062</c:v>
                </c:pt>
                <c:pt idx="27">
                  <c:v>537795.61316268228</c:v>
                </c:pt>
                <c:pt idx="28">
                  <c:v>209307.43768918957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BB4-4196-896B-A2C162F6A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0576735"/>
        <c:axId val="436076943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Jahr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yVal>
                  <c:numRef>
                    <c:extLst>
                      <c:ext uri="{02D57815-91ED-43cb-92C2-25804820EDAC}">
                        <c15:formulaRef>
                          <c15:sqref>'Neubau (mit Zahlen der BI)'!$A$2:$A$60</c15:sqref>
                        </c15:formulaRef>
                      </c:ext>
                    </c:extLst>
                    <c:numCache>
                      <c:formatCode>yyyy</c:formatCode>
                      <c:ptCount val="59"/>
                      <c:pt idx="0">
                        <c:v>45292</c:v>
                      </c:pt>
                      <c:pt idx="1">
                        <c:v>45658</c:v>
                      </c:pt>
                      <c:pt idx="2">
                        <c:v>46024</c:v>
                      </c:pt>
                      <c:pt idx="3">
                        <c:v>46390</c:v>
                      </c:pt>
                      <c:pt idx="4">
                        <c:v>46756</c:v>
                      </c:pt>
                      <c:pt idx="5">
                        <c:v>47122</c:v>
                      </c:pt>
                      <c:pt idx="6">
                        <c:v>47488</c:v>
                      </c:pt>
                      <c:pt idx="7">
                        <c:v>47854</c:v>
                      </c:pt>
                      <c:pt idx="8">
                        <c:v>48220</c:v>
                      </c:pt>
                      <c:pt idx="9">
                        <c:v>48586</c:v>
                      </c:pt>
                      <c:pt idx="10">
                        <c:v>48952</c:v>
                      </c:pt>
                      <c:pt idx="11">
                        <c:v>49318</c:v>
                      </c:pt>
                      <c:pt idx="12">
                        <c:v>49684</c:v>
                      </c:pt>
                      <c:pt idx="13">
                        <c:v>50050</c:v>
                      </c:pt>
                      <c:pt idx="14">
                        <c:v>50416</c:v>
                      </c:pt>
                      <c:pt idx="15">
                        <c:v>50782</c:v>
                      </c:pt>
                      <c:pt idx="16">
                        <c:v>51148</c:v>
                      </c:pt>
                      <c:pt idx="17">
                        <c:v>51514</c:v>
                      </c:pt>
                      <c:pt idx="18">
                        <c:v>51880</c:v>
                      </c:pt>
                      <c:pt idx="19">
                        <c:v>52246</c:v>
                      </c:pt>
                      <c:pt idx="20">
                        <c:v>52612</c:v>
                      </c:pt>
                      <c:pt idx="21">
                        <c:v>52978</c:v>
                      </c:pt>
                      <c:pt idx="22">
                        <c:v>53344</c:v>
                      </c:pt>
                      <c:pt idx="23">
                        <c:v>53710</c:v>
                      </c:pt>
                      <c:pt idx="24">
                        <c:v>54076</c:v>
                      </c:pt>
                      <c:pt idx="25">
                        <c:v>54442</c:v>
                      </c:pt>
                      <c:pt idx="26">
                        <c:v>54808</c:v>
                      </c:pt>
                      <c:pt idx="27">
                        <c:v>55174</c:v>
                      </c:pt>
                      <c:pt idx="28">
                        <c:v>55540</c:v>
                      </c:pt>
                      <c:pt idx="29">
                        <c:v>55906</c:v>
                      </c:pt>
                      <c:pt idx="30">
                        <c:v>56272</c:v>
                      </c:pt>
                      <c:pt idx="31">
                        <c:v>56638</c:v>
                      </c:pt>
                      <c:pt idx="32">
                        <c:v>57004</c:v>
                      </c:pt>
                      <c:pt idx="33">
                        <c:v>57370</c:v>
                      </c:pt>
                      <c:pt idx="34">
                        <c:v>57736</c:v>
                      </c:pt>
                      <c:pt idx="35">
                        <c:v>58102</c:v>
                      </c:pt>
                      <c:pt idx="36">
                        <c:v>58468</c:v>
                      </c:pt>
                      <c:pt idx="37">
                        <c:v>58834</c:v>
                      </c:pt>
                      <c:pt idx="38">
                        <c:v>59200</c:v>
                      </c:pt>
                      <c:pt idx="39">
                        <c:v>59566</c:v>
                      </c:pt>
                      <c:pt idx="40">
                        <c:v>59932</c:v>
                      </c:pt>
                      <c:pt idx="41">
                        <c:v>60298</c:v>
                      </c:pt>
                      <c:pt idx="42">
                        <c:v>60664</c:v>
                      </c:pt>
                      <c:pt idx="43">
                        <c:v>61030</c:v>
                      </c:pt>
                      <c:pt idx="44">
                        <c:v>61396</c:v>
                      </c:pt>
                      <c:pt idx="45">
                        <c:v>61762</c:v>
                      </c:pt>
                      <c:pt idx="46">
                        <c:v>62128</c:v>
                      </c:pt>
                      <c:pt idx="47">
                        <c:v>62494</c:v>
                      </c:pt>
                      <c:pt idx="48">
                        <c:v>62860</c:v>
                      </c:pt>
                      <c:pt idx="49">
                        <c:v>63226</c:v>
                      </c:pt>
                      <c:pt idx="50">
                        <c:v>63592</c:v>
                      </c:pt>
                      <c:pt idx="51">
                        <c:v>63958</c:v>
                      </c:pt>
                      <c:pt idx="52">
                        <c:v>64324</c:v>
                      </c:pt>
                      <c:pt idx="53">
                        <c:v>64690</c:v>
                      </c:pt>
                      <c:pt idx="54">
                        <c:v>65056</c:v>
                      </c:pt>
                      <c:pt idx="55">
                        <c:v>65422</c:v>
                      </c:pt>
                      <c:pt idx="56">
                        <c:v>65788</c:v>
                      </c:pt>
                      <c:pt idx="57">
                        <c:v>66154</c:v>
                      </c:pt>
                      <c:pt idx="58">
                        <c:v>66520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9BB4-4196-896B-A2C162F6A1D9}"/>
                  </c:ext>
                </c:extLst>
              </c15:ser>
            </c15:filteredScatterSeries>
          </c:ext>
        </c:extLst>
      </c:scatterChart>
      <c:valAx>
        <c:axId val="1630576735"/>
        <c:scaling>
          <c:orientation val="minMax"/>
          <c:max val="63555"/>
          <c:min val="45292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6076943"/>
        <c:crosses val="autoZero"/>
        <c:crossBetween val="midCat"/>
        <c:majorUnit val="735"/>
        <c:minorUnit val="1"/>
      </c:valAx>
      <c:valAx>
        <c:axId val="436076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305767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16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0205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8E7520F-22A3-45E2-0F2F-4D590CADAD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st Jahn" id="{D6FDD0B1-8701-4AB0-8127-87F68EC3F16B}" userId="4c087d2029117290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4-01-28T12:57:58.85" personId="{D6FDD0B1-8701-4AB0-8127-87F68EC3F16B}" id="{F157E204-95E8-491D-AE46-ECCBB82F2325}">
    <text xml:space="preserve">Neubaukosten steigen stärker, da die vielen Baustoffe stärker steigen als die Inflation.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" dT="2024-01-28T23:38:57.67" personId="{D6FDD0B1-8701-4AB0-8127-87F68EC3F16B}" id="{796F1BF7-29B3-4A01-9F84-5EA1BEF4195B}">
    <text>Vor 2025 geht es sicher nicht los mit dem  Kredit.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workbookViewId="0">
      <selection activeCell="J25" sqref="J25"/>
    </sheetView>
  </sheetViews>
  <sheetFormatPr baseColWidth="10" defaultRowHeight="12.75" x14ac:dyDescent="0.2"/>
  <cols>
    <col min="1" max="1" width="11.42578125" style="2"/>
    <col min="2" max="2" width="10.42578125" style="2" customWidth="1"/>
    <col min="3" max="3" width="8.28515625" style="2" customWidth="1"/>
    <col min="4" max="4" width="25" style="2" customWidth="1"/>
    <col min="5" max="5" width="16.140625" style="2" customWidth="1"/>
    <col min="6" max="6" width="13" style="2" customWidth="1"/>
    <col min="7" max="7" width="12.7109375" style="2" customWidth="1"/>
    <col min="8" max="8" width="13.7109375" style="2" customWidth="1"/>
    <col min="9" max="9" width="8.5703125" style="2" customWidth="1"/>
    <col min="10" max="10" width="11.42578125" style="2"/>
    <col min="11" max="11" width="10" style="2" customWidth="1"/>
    <col min="12" max="12" width="7.42578125" style="2" customWidth="1"/>
    <col min="13" max="13" width="11.42578125" style="2"/>
    <col min="14" max="14" width="11.28515625" style="2" customWidth="1"/>
    <col min="15" max="15" width="11.42578125" style="2"/>
    <col min="16" max="16" width="9.140625" style="2" customWidth="1"/>
    <col min="17" max="17" width="9.7109375" style="2" customWidth="1"/>
    <col min="18" max="18" width="9.85546875" style="2" customWidth="1"/>
    <col min="19" max="19" width="11.140625" style="2" customWidth="1"/>
    <col min="20" max="20" width="10.140625" style="2" customWidth="1"/>
    <col min="21" max="21" width="11" style="2" customWidth="1"/>
    <col min="22" max="22" width="10" style="2" customWidth="1"/>
    <col min="23" max="23" width="9.140625" style="2" customWidth="1"/>
    <col min="24" max="24" width="10" style="2" customWidth="1"/>
    <col min="25" max="25" width="10.28515625" style="2" customWidth="1"/>
    <col min="26" max="16384" width="11.42578125" style="2"/>
  </cols>
  <sheetData>
    <row r="1" spans="1:10" s="6" customFormat="1" ht="25.5" customHeight="1" x14ac:dyDescent="0.25">
      <c r="A1" s="6" t="s">
        <v>18</v>
      </c>
      <c r="D1" s="6" t="s">
        <v>32</v>
      </c>
      <c r="F1" s="6" t="s">
        <v>19</v>
      </c>
      <c r="H1" s="6" t="s">
        <v>21</v>
      </c>
      <c r="J1" s="6" t="s">
        <v>20</v>
      </c>
    </row>
    <row r="2" spans="1:10" x14ac:dyDescent="0.2">
      <c r="A2" s="2" t="s">
        <v>0</v>
      </c>
      <c r="D2" s="2" t="s">
        <v>47</v>
      </c>
      <c r="F2" s="3">
        <v>10107707</v>
      </c>
      <c r="G2" s="3"/>
      <c r="H2" s="3">
        <v>9343649</v>
      </c>
      <c r="I2" s="3"/>
      <c r="J2" s="2" t="s">
        <v>16</v>
      </c>
    </row>
    <row r="3" spans="1:10" x14ac:dyDescent="0.2">
      <c r="A3" s="2" t="s">
        <v>1</v>
      </c>
      <c r="D3" s="2" t="s">
        <v>48</v>
      </c>
      <c r="F3" s="3">
        <v>8294110</v>
      </c>
      <c r="G3" s="3"/>
      <c r="H3" s="3">
        <v>10930009</v>
      </c>
      <c r="I3" s="3"/>
      <c r="J3" s="2" t="s">
        <v>17</v>
      </c>
    </row>
    <row r="4" spans="1:10" x14ac:dyDescent="0.2">
      <c r="A4" s="2" t="s">
        <v>12</v>
      </c>
      <c r="D4" s="2" t="s">
        <v>33</v>
      </c>
      <c r="F4" s="5">
        <v>2</v>
      </c>
      <c r="G4" s="5"/>
      <c r="H4" s="5"/>
      <c r="I4" s="5"/>
      <c r="J4" s="2" t="s">
        <v>22</v>
      </c>
    </row>
    <row r="5" spans="1:10" x14ac:dyDescent="0.2">
      <c r="A5" s="2" t="s">
        <v>13</v>
      </c>
      <c r="D5" s="2" t="s">
        <v>34</v>
      </c>
      <c r="F5" s="4">
        <v>7.0000000000000007E-2</v>
      </c>
      <c r="G5" s="4"/>
      <c r="H5" s="4"/>
      <c r="I5" s="4"/>
      <c r="J5" s="2" t="s">
        <v>24</v>
      </c>
    </row>
    <row r="6" spans="1:10" x14ac:dyDescent="0.2">
      <c r="A6" s="2" t="s">
        <v>23</v>
      </c>
      <c r="D6" s="2" t="s">
        <v>35</v>
      </c>
      <c r="F6" s="4">
        <v>0.05</v>
      </c>
      <c r="G6" s="4"/>
      <c r="H6" s="4"/>
      <c r="I6" s="4"/>
      <c r="J6" s="2" t="s">
        <v>25</v>
      </c>
    </row>
    <row r="7" spans="1:10" x14ac:dyDescent="0.2">
      <c r="A7" s="2" t="s">
        <v>2</v>
      </c>
      <c r="D7" s="2" t="s">
        <v>43</v>
      </c>
      <c r="F7" s="4">
        <v>0.5</v>
      </c>
      <c r="G7" s="4"/>
      <c r="H7" s="4"/>
      <c r="I7" s="4"/>
      <c r="J7" s="2" t="s">
        <v>2</v>
      </c>
    </row>
    <row r="8" spans="1:10" x14ac:dyDescent="0.2">
      <c r="A8" s="2" t="s">
        <v>3</v>
      </c>
      <c r="D8" s="2" t="s">
        <v>42</v>
      </c>
      <c r="F8" s="4">
        <v>0.5</v>
      </c>
      <c r="G8" s="4"/>
      <c r="H8" s="4"/>
      <c r="I8" s="4"/>
      <c r="J8" s="2" t="s">
        <v>3</v>
      </c>
    </row>
    <row r="9" spans="1:10" x14ac:dyDescent="0.2">
      <c r="A9" s="2" t="s">
        <v>4</v>
      </c>
      <c r="D9" s="2" t="s">
        <v>36</v>
      </c>
      <c r="F9" s="2">
        <v>5</v>
      </c>
      <c r="J9" s="2" t="s">
        <v>26</v>
      </c>
    </row>
    <row r="10" spans="1:10" x14ac:dyDescent="0.2">
      <c r="A10" s="2" t="s">
        <v>14</v>
      </c>
      <c r="D10" s="2" t="s">
        <v>15</v>
      </c>
      <c r="F10" s="3">
        <v>0</v>
      </c>
      <c r="J10" s="2" t="s">
        <v>64</v>
      </c>
    </row>
    <row r="11" spans="1:10" s="8" customFormat="1" x14ac:dyDescent="0.2">
      <c r="A11" s="8" t="s">
        <v>5</v>
      </c>
      <c r="D11" s="8" t="s">
        <v>37</v>
      </c>
      <c r="F11" s="10">
        <v>1</v>
      </c>
      <c r="G11" s="9"/>
      <c r="H11" s="9"/>
      <c r="I11" s="9"/>
      <c r="J11" s="8" t="s">
        <v>27</v>
      </c>
    </row>
    <row r="12" spans="1:10" x14ac:dyDescent="0.2">
      <c r="A12" s="2" t="s">
        <v>28</v>
      </c>
      <c r="D12" s="2" t="s">
        <v>28</v>
      </c>
      <c r="F12" s="3">
        <v>350000</v>
      </c>
      <c r="G12" s="5"/>
      <c r="H12" s="5"/>
      <c r="I12" s="5"/>
      <c r="J12" s="2" t="s">
        <v>29</v>
      </c>
    </row>
    <row r="13" spans="1:10" x14ac:dyDescent="0.2">
      <c r="A13" s="2" t="s">
        <v>6</v>
      </c>
      <c r="D13" s="2" t="s">
        <v>6</v>
      </c>
      <c r="F13" s="4">
        <v>0.04</v>
      </c>
      <c r="G13" s="4"/>
      <c r="H13" s="4"/>
      <c r="I13" s="4"/>
      <c r="J13" s="2" t="s">
        <v>30</v>
      </c>
    </row>
    <row r="14" spans="1:10" x14ac:dyDescent="0.2">
      <c r="A14" s="2" t="s">
        <v>7</v>
      </c>
      <c r="D14" s="2" t="s">
        <v>7</v>
      </c>
      <c r="F14" s="4">
        <v>0.03</v>
      </c>
      <c r="G14" s="4"/>
      <c r="H14" s="4"/>
      <c r="I14" s="4"/>
      <c r="J14" s="2" t="s">
        <v>31</v>
      </c>
    </row>
    <row r="15" spans="1:10" s="8" customFormat="1" x14ac:dyDescent="0.2">
      <c r="A15" s="8" t="s">
        <v>9</v>
      </c>
      <c r="D15" s="8" t="s">
        <v>38</v>
      </c>
      <c r="F15" s="9">
        <v>50</v>
      </c>
      <c r="G15" s="9"/>
      <c r="H15" s="9"/>
      <c r="I15" s="9"/>
      <c r="J15" s="8" t="s">
        <v>49</v>
      </c>
    </row>
    <row r="17" spans="1:13" x14ac:dyDescent="0.2">
      <c r="A17" s="15" t="s">
        <v>53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x14ac:dyDescent="0.2">
      <c r="A18" s="15" t="s">
        <v>54</v>
      </c>
      <c r="B18" s="15"/>
      <c r="C18" s="15"/>
      <c r="D18" s="15" t="s">
        <v>65</v>
      </c>
      <c r="E18" s="16" t="s">
        <v>62</v>
      </c>
      <c r="F18" s="15"/>
      <c r="G18" s="15" t="s">
        <v>10</v>
      </c>
      <c r="H18" s="15"/>
      <c r="I18" s="17" t="s">
        <v>55</v>
      </c>
      <c r="J18" s="15"/>
      <c r="K18" s="15" t="s">
        <v>61</v>
      </c>
      <c r="L18" s="15"/>
      <c r="M18" s="15" t="s">
        <v>63</v>
      </c>
    </row>
    <row r="19" spans="1:13" x14ac:dyDescent="0.2">
      <c r="A19" s="18" t="s">
        <v>56</v>
      </c>
      <c r="B19" s="18"/>
      <c r="C19" s="18"/>
      <c r="D19" s="19">
        <f>'Neubau (mit Zahlen der Gemeinde'!F61</f>
        <v>12950000</v>
      </c>
      <c r="E19" s="19">
        <f>'Neubau (mit Zahlen der Gemeinde'!H61</f>
        <v>7649989.3509867676</v>
      </c>
      <c r="F19" s="20"/>
      <c r="G19" s="20"/>
      <c r="H19" s="18"/>
      <c r="I19" s="21">
        <f>'Neubau (mit Zahlen der Gemeinde'!I61</f>
        <v>59200</v>
      </c>
      <c r="J19" s="15"/>
      <c r="K19" s="20">
        <f>'Neubau (mit Zahlen der Gemeinde'!J61</f>
        <v>4113747.0207763198</v>
      </c>
      <c r="L19" s="15"/>
      <c r="M19" s="22">
        <f>K19/E19</f>
        <v>0.53774545715487698</v>
      </c>
    </row>
    <row r="20" spans="1:13" x14ac:dyDescent="0.2">
      <c r="A20" s="23" t="s">
        <v>57</v>
      </c>
      <c r="B20" s="23"/>
      <c r="C20" s="23"/>
      <c r="D20" s="24">
        <f>'Neubau (mit Zahlen der BI)'!F61</f>
        <v>15750000</v>
      </c>
      <c r="E20" s="24">
        <f>'Neubau (mit Zahlen der BI)'!H61</f>
        <v>8442932.6693017092</v>
      </c>
      <c r="F20" s="25"/>
      <c r="G20" s="25"/>
      <c r="H20" s="23"/>
      <c r="I20" s="26">
        <f>'Neubau (mit Zahlen der BI)'!I61</f>
        <v>62128</v>
      </c>
      <c r="J20" s="27"/>
      <c r="K20" s="25">
        <f>'Neubau (mit Zahlen der BI)'!J61</f>
        <v>5159819.6107474295</v>
      </c>
      <c r="L20" s="27"/>
      <c r="M20" s="28">
        <f t="shared" ref="M20:M22" si="0">K20/E20</f>
        <v>0.61114067976739928</v>
      </c>
    </row>
    <row r="21" spans="1:13" x14ac:dyDescent="0.2">
      <c r="A21" s="18" t="s">
        <v>58</v>
      </c>
      <c r="B21" s="18"/>
      <c r="C21" s="18"/>
      <c r="D21" s="19">
        <f>'Sanierung (mit Zahlen der Gemei'!F62</f>
        <v>10150000</v>
      </c>
      <c r="E21" s="19">
        <f>'Sanierung (mit Zahlen der Gemei'!I62</f>
        <v>6843557.5948417438</v>
      </c>
      <c r="F21" s="20"/>
      <c r="G21" s="20">
        <f>IF(E19="Nicht möglich","",E19-E21)</f>
        <v>806431.75614502374</v>
      </c>
      <c r="H21" s="18"/>
      <c r="I21" s="21">
        <f>'Sanierung (mit Zahlen der Gemei'!J61</f>
        <v>55906</v>
      </c>
      <c r="J21" s="15"/>
      <c r="K21" s="20">
        <f>'Sanierung (mit Zahlen der Gemei'!K61</f>
        <v>2604162.3366805431</v>
      </c>
      <c r="L21" s="15"/>
      <c r="M21" s="22">
        <f t="shared" si="0"/>
        <v>0.38052756926359499</v>
      </c>
    </row>
    <row r="22" spans="1:13" x14ac:dyDescent="0.2">
      <c r="A22" s="23" t="s">
        <v>59</v>
      </c>
      <c r="B22" s="23"/>
      <c r="C22" s="23"/>
      <c r="D22" s="24">
        <f>'Sanierung (mit Zahlen der BI)'!F62</f>
        <v>6650000</v>
      </c>
      <c r="E22" s="24">
        <f>'Sanierung (mit Zahlen der BI)'!I62</f>
        <v>5126184.8788879206</v>
      </c>
      <c r="F22" s="25"/>
      <c r="G22" s="25">
        <f>IF(E20="Nicht möglich","",E20-E22)</f>
        <v>3316747.7904137885</v>
      </c>
      <c r="H22" s="23"/>
      <c r="I22" s="26">
        <f>'Sanierung (mit Zahlen der BI)'!J61</f>
        <v>52246</v>
      </c>
      <c r="J22" s="27"/>
      <c r="K22" s="25">
        <f>'Sanierung (mit Zahlen der BI)'!K61</f>
        <v>1234358.2225880595</v>
      </c>
      <c r="L22" s="27"/>
      <c r="M22" s="28">
        <f t="shared" si="0"/>
        <v>0.24079471414925682</v>
      </c>
    </row>
    <row r="23" spans="1:13" x14ac:dyDescent="0.2">
      <c r="A23" s="15"/>
      <c r="B23" s="15"/>
      <c r="C23" s="15"/>
      <c r="D23" s="15"/>
      <c r="E23" s="15"/>
      <c r="F23" s="15"/>
      <c r="G23" s="15" t="s">
        <v>66</v>
      </c>
      <c r="H23" s="15"/>
      <c r="I23" s="15"/>
      <c r="J23" s="15"/>
      <c r="K23" s="15"/>
      <c r="L23" s="15"/>
      <c r="M23" s="15"/>
    </row>
    <row r="29" spans="1:13" hidden="1" x14ac:dyDescent="0.2"/>
    <row r="30" spans="1:13" hidden="1" x14ac:dyDescent="0.2"/>
    <row r="31" spans="1:13" hidden="1" x14ac:dyDescent="0.2"/>
    <row r="32" spans="1:13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</sheetData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"/>
  <sheetViews>
    <sheetView workbookViewId="0">
      <pane ySplit="1" topLeftCell="A35" activePane="bottomLeft" state="frozen"/>
      <selection pane="bottomLeft" activeCell="D4" sqref="D4"/>
    </sheetView>
  </sheetViews>
  <sheetFormatPr baseColWidth="10" defaultRowHeight="15" x14ac:dyDescent="0.25"/>
  <cols>
    <col min="1" max="1" width="5.140625" style="13" customWidth="1"/>
    <col min="4" max="4" width="18.28515625" customWidth="1"/>
    <col min="5" max="5" width="17.28515625" customWidth="1"/>
    <col min="9" max="9" width="11.42578125" style="13"/>
  </cols>
  <sheetData>
    <row r="1" spans="1:10" s="7" customFormat="1" ht="54" customHeight="1" x14ac:dyDescent="0.25">
      <c r="A1" s="11" t="s">
        <v>8</v>
      </c>
      <c r="B1" s="6" t="s">
        <v>39</v>
      </c>
      <c r="C1" s="6" t="s">
        <v>41</v>
      </c>
      <c r="D1" s="6" t="s">
        <v>44</v>
      </c>
      <c r="E1" s="6" t="s">
        <v>45</v>
      </c>
      <c r="F1" s="6" t="s">
        <v>28</v>
      </c>
      <c r="G1" s="6" t="s">
        <v>40</v>
      </c>
      <c r="H1" s="6" t="s">
        <v>46</v>
      </c>
      <c r="I1" s="14" t="s">
        <v>55</v>
      </c>
      <c r="J1" s="7" t="s">
        <v>60</v>
      </c>
    </row>
    <row r="2" spans="1:10" x14ac:dyDescent="0.25">
      <c r="A2" s="12">
        <v>45292</v>
      </c>
      <c r="B2" s="5">
        <v>0</v>
      </c>
      <c r="C2" s="3">
        <v>0</v>
      </c>
      <c r="D2" s="3">
        <v>0</v>
      </c>
      <c r="E2" s="3">
        <f t="shared" ref="E2:E33" si="0">C2*Zinssatz</f>
        <v>0</v>
      </c>
      <c r="F2" s="3">
        <f t="shared" ref="F2:F33" si="1">IF(C2&gt;0,Kreditdienst,0)</f>
        <v>0</v>
      </c>
      <c r="G2" s="3">
        <f>F2-E2</f>
        <v>0</v>
      </c>
      <c r="H2" s="3">
        <f t="shared" ref="H2:H33" si="2">F2*(1-Inflation)^B2</f>
        <v>0</v>
      </c>
      <c r="I2" s="13" t="b">
        <f>IF(B2&gt;0,IF(G2=0,A2,I1))</f>
        <v>0</v>
      </c>
      <c r="J2" s="1">
        <f t="shared" ref="J2:J33" si="3">E2*(1-Inflation)^B2</f>
        <v>0</v>
      </c>
    </row>
    <row r="3" spans="1:10" x14ac:dyDescent="0.25">
      <c r="A3" s="12">
        <f>A2+366</f>
        <v>45658</v>
      </c>
      <c r="B3" s="5">
        <f>B2+1</f>
        <v>1</v>
      </c>
      <c r="C3" s="3">
        <f>NeubauSummeBI*(1-FörderungNeubau)*(1+Inflation)^B3+D3</f>
        <v>5205469.1050000004</v>
      </c>
      <c r="D3" s="3">
        <v>0</v>
      </c>
      <c r="E3" s="3">
        <f t="shared" si="0"/>
        <v>208218.76420000003</v>
      </c>
      <c r="F3" s="3">
        <f t="shared" si="1"/>
        <v>350000</v>
      </c>
      <c r="G3" s="3">
        <f t="shared" ref="G3:G34" si="4">IF((F3-E3)&lt;C3,F3-E3,C3)</f>
        <v>141781.23579999997</v>
      </c>
      <c r="H3" s="3">
        <f t="shared" si="2"/>
        <v>339500</v>
      </c>
      <c r="I3" s="13" t="b">
        <f t="shared" ref="I3:I60" si="5">IF(B3&gt;0,IF(G3=0,A3,I2))</f>
        <v>0</v>
      </c>
      <c r="J3" s="1">
        <f t="shared" si="3"/>
        <v>201972.20127400002</v>
      </c>
    </row>
    <row r="4" spans="1:10" x14ac:dyDescent="0.25">
      <c r="A4" s="12">
        <f t="shared" ref="A4:A60" si="6">A3+366</f>
        <v>46024</v>
      </c>
      <c r="B4" s="5">
        <f t="shared" ref="B4:B60" si="7">B3+1</f>
        <v>2</v>
      </c>
      <c r="C4" s="3">
        <f>IF((C3-G3)&lt;0,0,C3-G3+D4)</f>
        <v>7186306.3392000031</v>
      </c>
      <c r="D4" s="3">
        <f>(NeubauSummeBI*((1+Inflation+KostenexplosionNeubau)^B4)-NeubauSummeBI)</f>
        <v>2122618.4700000025</v>
      </c>
      <c r="E4" s="3">
        <f t="shared" si="0"/>
        <v>287452.2535680001</v>
      </c>
      <c r="F4" s="3">
        <f t="shared" si="1"/>
        <v>350000</v>
      </c>
      <c r="G4" s="3">
        <f t="shared" si="4"/>
        <v>62547.746431999898</v>
      </c>
      <c r="H4" s="3">
        <f t="shared" si="2"/>
        <v>329315</v>
      </c>
      <c r="I4" s="13" t="b">
        <f t="shared" si="5"/>
        <v>0</v>
      </c>
      <c r="J4" s="1">
        <f t="shared" si="3"/>
        <v>270463.82538213127</v>
      </c>
    </row>
    <row r="5" spans="1:10" x14ac:dyDescent="0.25">
      <c r="A5" s="12">
        <f t="shared" si="6"/>
        <v>46390</v>
      </c>
      <c r="B5" s="5">
        <f t="shared" si="7"/>
        <v>3</v>
      </c>
      <c r="C5" s="3">
        <f t="shared" ref="C5:C60" si="8">IF((C4-G4)&lt;0,0,C4-G4)</f>
        <v>7123758.5927680032</v>
      </c>
      <c r="D5" s="3">
        <v>0</v>
      </c>
      <c r="E5" s="3">
        <f t="shared" si="0"/>
        <v>284950.34371072013</v>
      </c>
      <c r="F5" s="3">
        <f t="shared" si="1"/>
        <v>350000</v>
      </c>
      <c r="G5" s="3">
        <f t="shared" si="4"/>
        <v>65049.656289279868</v>
      </c>
      <c r="H5" s="3">
        <f t="shared" si="2"/>
        <v>319435.55</v>
      </c>
      <c r="I5" s="13" t="b">
        <f t="shared" si="5"/>
        <v>0</v>
      </c>
      <c r="J5" s="1">
        <f t="shared" si="3"/>
        <v>260066.48504549408</v>
      </c>
    </row>
    <row r="6" spans="1:10" x14ac:dyDescent="0.25">
      <c r="A6" s="12">
        <f t="shared" si="6"/>
        <v>46756</v>
      </c>
      <c r="B6" s="5">
        <f t="shared" si="7"/>
        <v>4</v>
      </c>
      <c r="C6" s="3">
        <f t="shared" si="8"/>
        <v>7058708.9364787238</v>
      </c>
      <c r="D6" s="3">
        <v>0</v>
      </c>
      <c r="E6" s="3">
        <f t="shared" si="0"/>
        <v>282348.35745914897</v>
      </c>
      <c r="F6" s="3">
        <f t="shared" si="1"/>
        <v>350000</v>
      </c>
      <c r="G6" s="3">
        <f t="shared" si="4"/>
        <v>67651.642540851026</v>
      </c>
      <c r="H6" s="3">
        <f t="shared" si="2"/>
        <v>309852.48349999997</v>
      </c>
      <c r="I6" s="13" t="b">
        <f t="shared" si="5"/>
        <v>0</v>
      </c>
      <c r="J6" s="1">
        <f t="shared" si="3"/>
        <v>249960.97077389443</v>
      </c>
    </row>
    <row r="7" spans="1:10" x14ac:dyDescent="0.25">
      <c r="A7" s="12">
        <f t="shared" si="6"/>
        <v>47122</v>
      </c>
      <c r="B7" s="5">
        <f t="shared" si="7"/>
        <v>5</v>
      </c>
      <c r="C7" s="3">
        <f t="shared" si="8"/>
        <v>6991057.2939378731</v>
      </c>
      <c r="D7" s="3">
        <v>0</v>
      </c>
      <c r="E7" s="3">
        <f t="shared" si="0"/>
        <v>279642.29175751493</v>
      </c>
      <c r="F7" s="3">
        <f t="shared" si="1"/>
        <v>350000</v>
      </c>
      <c r="G7" s="3">
        <f t="shared" si="4"/>
        <v>70357.708242485067</v>
      </c>
      <c r="H7" s="3">
        <f t="shared" si="2"/>
        <v>300556.90899499995</v>
      </c>
      <c r="I7" s="13" t="b">
        <f t="shared" si="5"/>
        <v>0</v>
      </c>
      <c r="J7" s="1">
        <f t="shared" si="3"/>
        <v>240138.3509569047</v>
      </c>
    </row>
    <row r="8" spans="1:10" x14ac:dyDescent="0.25">
      <c r="A8" s="12">
        <f t="shared" si="6"/>
        <v>47488</v>
      </c>
      <c r="B8" s="5">
        <f t="shared" si="7"/>
        <v>6</v>
      </c>
      <c r="C8" s="3">
        <f t="shared" si="8"/>
        <v>6920699.5856953878</v>
      </c>
      <c r="D8" s="3">
        <v>0</v>
      </c>
      <c r="E8" s="3">
        <f t="shared" si="0"/>
        <v>276827.98342781549</v>
      </c>
      <c r="F8" s="3">
        <f t="shared" si="1"/>
        <v>350000</v>
      </c>
      <c r="G8" s="3">
        <f t="shared" si="4"/>
        <v>73172.016572184511</v>
      </c>
      <c r="H8" s="3">
        <f t="shared" si="2"/>
        <v>291540.20172514999</v>
      </c>
      <c r="I8" s="13" t="b">
        <f t="shared" si="5"/>
        <v>0</v>
      </c>
      <c r="J8" s="1">
        <f t="shared" si="3"/>
        <v>230589.96037631942</v>
      </c>
    </row>
    <row r="9" spans="1:10" x14ac:dyDescent="0.25">
      <c r="A9" s="12">
        <f t="shared" si="6"/>
        <v>47854</v>
      </c>
      <c r="B9" s="5">
        <f t="shared" si="7"/>
        <v>7</v>
      </c>
      <c r="C9" s="3">
        <f t="shared" si="8"/>
        <v>6847527.5691232029</v>
      </c>
      <c r="D9" s="3">
        <v>0</v>
      </c>
      <c r="E9" s="3">
        <f t="shared" si="0"/>
        <v>273901.10276492813</v>
      </c>
      <c r="F9" s="3">
        <f t="shared" si="1"/>
        <v>350000</v>
      </c>
      <c r="G9" s="3">
        <f t="shared" si="4"/>
        <v>76098.897235071869</v>
      </c>
      <c r="H9" s="3">
        <f t="shared" si="2"/>
        <v>282793.99567339546</v>
      </c>
      <c r="I9" s="13" t="b">
        <f t="shared" si="5"/>
        <v>0</v>
      </c>
      <c r="J9" s="1">
        <f t="shared" si="3"/>
        <v>221307.39220069523</v>
      </c>
    </row>
    <row r="10" spans="1:10" x14ac:dyDescent="0.25">
      <c r="A10" s="12">
        <f t="shared" si="6"/>
        <v>48220</v>
      </c>
      <c r="B10" s="5">
        <f t="shared" si="7"/>
        <v>8</v>
      </c>
      <c r="C10" s="3">
        <f t="shared" si="8"/>
        <v>6771428.6718881307</v>
      </c>
      <c r="D10" s="3">
        <v>0</v>
      </c>
      <c r="E10" s="3">
        <f t="shared" si="0"/>
        <v>270857.14687552524</v>
      </c>
      <c r="F10" s="3">
        <f t="shared" si="1"/>
        <v>350000</v>
      </c>
      <c r="G10" s="3">
        <f t="shared" si="4"/>
        <v>79142.853124474757</v>
      </c>
      <c r="H10" s="3">
        <f t="shared" si="2"/>
        <v>274310.17580319359</v>
      </c>
      <c r="I10" s="13" t="b">
        <f t="shared" si="5"/>
        <v>0</v>
      </c>
      <c r="J10" s="1">
        <f t="shared" si="3"/>
        <v>212282.49021993359</v>
      </c>
    </row>
    <row r="11" spans="1:10" x14ac:dyDescent="0.25">
      <c r="A11" s="12">
        <f t="shared" si="6"/>
        <v>48586</v>
      </c>
      <c r="B11" s="5">
        <f t="shared" si="7"/>
        <v>9</v>
      </c>
      <c r="C11" s="3">
        <f t="shared" si="8"/>
        <v>6692285.8187636556</v>
      </c>
      <c r="D11" s="3">
        <v>0</v>
      </c>
      <c r="E11" s="3">
        <f t="shared" si="0"/>
        <v>267691.43275054626</v>
      </c>
      <c r="F11" s="3">
        <f t="shared" si="1"/>
        <v>350000</v>
      </c>
      <c r="G11" s="3">
        <f t="shared" si="4"/>
        <v>82308.567249453743</v>
      </c>
      <c r="H11" s="3">
        <f t="shared" si="2"/>
        <v>266080.8705290978</v>
      </c>
      <c r="I11" s="13" t="b">
        <f t="shared" si="5"/>
        <v>0</v>
      </c>
      <c r="J11" s="1">
        <f t="shared" si="3"/>
        <v>203507.3413127051</v>
      </c>
    </row>
    <row r="12" spans="1:10" x14ac:dyDescent="0.25">
      <c r="A12" s="12">
        <f t="shared" si="6"/>
        <v>48952</v>
      </c>
      <c r="B12" s="5">
        <f t="shared" si="7"/>
        <v>10</v>
      </c>
      <c r="C12" s="3">
        <f t="shared" si="8"/>
        <v>6609977.251514202</v>
      </c>
      <c r="D12" s="3">
        <v>0</v>
      </c>
      <c r="E12" s="3">
        <f t="shared" si="0"/>
        <v>264399.09006056807</v>
      </c>
      <c r="F12" s="3">
        <f t="shared" si="1"/>
        <v>350000</v>
      </c>
      <c r="G12" s="3">
        <f t="shared" si="4"/>
        <v>85600.909939431935</v>
      </c>
      <c r="H12" s="3">
        <f t="shared" si="2"/>
        <v>258098.44441322488</v>
      </c>
      <c r="I12" s="13" t="b">
        <f t="shared" si="5"/>
        <v>0</v>
      </c>
      <c r="J12" s="1">
        <f t="shared" si="3"/>
        <v>194974.26813972791</v>
      </c>
    </row>
    <row r="13" spans="1:10" x14ac:dyDescent="0.25">
      <c r="A13" s="12">
        <f t="shared" si="6"/>
        <v>49318</v>
      </c>
      <c r="B13" s="5">
        <f t="shared" si="7"/>
        <v>11</v>
      </c>
      <c r="C13" s="3">
        <f t="shared" si="8"/>
        <v>6524376.3415747704</v>
      </c>
      <c r="D13" s="3">
        <v>0</v>
      </c>
      <c r="E13" s="3">
        <f t="shared" si="0"/>
        <v>260975.05366299083</v>
      </c>
      <c r="F13" s="3">
        <f t="shared" si="1"/>
        <v>350000</v>
      </c>
      <c r="G13" s="3">
        <f t="shared" si="4"/>
        <v>89024.946337009169</v>
      </c>
      <c r="H13" s="3">
        <f t="shared" si="2"/>
        <v>250355.49108082813</v>
      </c>
      <c r="I13" s="13" t="b">
        <f t="shared" si="5"/>
        <v>0</v>
      </c>
      <c r="J13" s="1">
        <f t="shared" si="3"/>
        <v>186675.82205612439</v>
      </c>
    </row>
    <row r="14" spans="1:10" x14ac:dyDescent="0.25">
      <c r="A14" s="12">
        <f t="shared" si="6"/>
        <v>49684</v>
      </c>
      <c r="B14" s="5">
        <f t="shared" si="7"/>
        <v>12</v>
      </c>
      <c r="C14" s="3">
        <f t="shared" si="8"/>
        <v>6435351.3952377615</v>
      </c>
      <c r="D14" s="3">
        <v>0</v>
      </c>
      <c r="E14" s="3">
        <f t="shared" si="0"/>
        <v>257414.05580951046</v>
      </c>
      <c r="F14" s="3">
        <f t="shared" si="1"/>
        <v>350000</v>
      </c>
      <c r="G14" s="3">
        <f t="shared" si="4"/>
        <v>92585.944190489536</v>
      </c>
      <c r="H14" s="3">
        <f t="shared" si="2"/>
        <v>242844.82634840324</v>
      </c>
      <c r="I14" s="13" t="b">
        <f t="shared" si="5"/>
        <v>0</v>
      </c>
      <c r="J14" s="1">
        <f t="shared" si="3"/>
        <v>178604.77623628214</v>
      </c>
    </row>
    <row r="15" spans="1:10" x14ac:dyDescent="0.25">
      <c r="A15" s="12">
        <f t="shared" si="6"/>
        <v>50050</v>
      </c>
      <c r="B15" s="5">
        <f t="shared" si="7"/>
        <v>13</v>
      </c>
      <c r="C15" s="3">
        <f t="shared" si="8"/>
        <v>6342765.4510472724</v>
      </c>
      <c r="D15" s="3">
        <v>0</v>
      </c>
      <c r="E15" s="3">
        <f t="shared" si="0"/>
        <v>253710.61804189091</v>
      </c>
      <c r="F15" s="3">
        <f t="shared" si="1"/>
        <v>350000</v>
      </c>
      <c r="G15" s="3">
        <f t="shared" si="4"/>
        <v>96289.381958109094</v>
      </c>
      <c r="H15" s="3">
        <f t="shared" si="2"/>
        <v>235559.48155795116</v>
      </c>
      <c r="I15" s="13" t="b">
        <f t="shared" si="5"/>
        <v>0</v>
      </c>
      <c r="J15" s="1">
        <f t="shared" si="3"/>
        <v>170754.11900484341</v>
      </c>
    </row>
    <row r="16" spans="1:10" x14ac:dyDescent="0.25">
      <c r="A16" s="12">
        <f t="shared" si="6"/>
        <v>50416</v>
      </c>
      <c r="B16" s="5">
        <f t="shared" si="7"/>
        <v>14</v>
      </c>
      <c r="C16" s="3">
        <f t="shared" si="8"/>
        <v>6246476.0690891631</v>
      </c>
      <c r="D16" s="3">
        <v>0</v>
      </c>
      <c r="E16" s="3">
        <f t="shared" si="0"/>
        <v>249859.04276356654</v>
      </c>
      <c r="F16" s="3">
        <f t="shared" si="1"/>
        <v>350000</v>
      </c>
      <c r="G16" s="3">
        <f t="shared" si="4"/>
        <v>100140.95723643346</v>
      </c>
      <c r="H16" s="3">
        <f t="shared" si="2"/>
        <v>228492.69711121262</v>
      </c>
      <c r="I16" s="13" t="b">
        <f t="shared" si="5"/>
        <v>0</v>
      </c>
      <c r="J16" s="1">
        <f t="shared" si="3"/>
        <v>163117.04736763751</v>
      </c>
    </row>
    <row r="17" spans="1:10" x14ac:dyDescent="0.25">
      <c r="A17" s="12">
        <f t="shared" si="6"/>
        <v>50782</v>
      </c>
      <c r="B17" s="5">
        <f t="shared" si="7"/>
        <v>15</v>
      </c>
      <c r="C17" s="3">
        <f t="shared" si="8"/>
        <v>6146335.1118527297</v>
      </c>
      <c r="D17" s="3">
        <v>0</v>
      </c>
      <c r="E17" s="3">
        <f t="shared" si="0"/>
        <v>245853.40447410918</v>
      </c>
      <c r="F17" s="3">
        <f t="shared" si="1"/>
        <v>350000</v>
      </c>
      <c r="G17" s="3">
        <f t="shared" si="4"/>
        <v>104146.59552589082</v>
      </c>
      <c r="H17" s="3">
        <f t="shared" si="2"/>
        <v>221637.91619787624</v>
      </c>
      <c r="I17" s="13" t="b">
        <f t="shared" si="5"/>
        <v>0</v>
      </c>
      <c r="J17" s="1">
        <f t="shared" si="3"/>
        <v>155686.96073655767</v>
      </c>
    </row>
    <row r="18" spans="1:10" x14ac:dyDescent="0.25">
      <c r="A18" s="12">
        <f t="shared" si="6"/>
        <v>51148</v>
      </c>
      <c r="B18" s="5">
        <f t="shared" si="7"/>
        <v>16</v>
      </c>
      <c r="C18" s="3">
        <f t="shared" si="8"/>
        <v>6042188.5163268391</v>
      </c>
      <c r="D18" s="3">
        <v>0</v>
      </c>
      <c r="E18" s="3">
        <f t="shared" si="0"/>
        <v>241687.54065307358</v>
      </c>
      <c r="F18" s="3">
        <f t="shared" si="1"/>
        <v>350000</v>
      </c>
      <c r="G18" s="3">
        <f t="shared" si="4"/>
        <v>108312.45934692642</v>
      </c>
      <c r="H18" s="3">
        <f t="shared" si="2"/>
        <v>214988.77871193996</v>
      </c>
      <c r="I18" s="13" t="b">
        <f t="shared" si="5"/>
        <v>0</v>
      </c>
      <c r="J18" s="1">
        <f t="shared" si="3"/>
        <v>148457.4548425618</v>
      </c>
    </row>
    <row r="19" spans="1:10" x14ac:dyDescent="0.25">
      <c r="A19" s="12">
        <f t="shared" si="6"/>
        <v>51514</v>
      </c>
      <c r="B19" s="5">
        <f t="shared" si="7"/>
        <v>17</v>
      </c>
      <c r="C19" s="3">
        <f t="shared" si="8"/>
        <v>5933876.0569799123</v>
      </c>
      <c r="D19" s="3">
        <v>0</v>
      </c>
      <c r="E19" s="3">
        <f t="shared" si="0"/>
        <v>237355.0422791965</v>
      </c>
      <c r="F19" s="3">
        <f t="shared" si="1"/>
        <v>350000</v>
      </c>
      <c r="G19" s="3">
        <f t="shared" si="4"/>
        <v>112644.9577208035</v>
      </c>
      <c r="H19" s="3">
        <f t="shared" si="2"/>
        <v>208539.11535058176</v>
      </c>
      <c r="I19" s="13" t="b">
        <f t="shared" si="5"/>
        <v>0</v>
      </c>
      <c r="J19" s="1">
        <f t="shared" si="3"/>
        <v>141422.31583115304</v>
      </c>
    </row>
    <row r="20" spans="1:10" x14ac:dyDescent="0.25">
      <c r="A20" s="12">
        <f t="shared" si="6"/>
        <v>51880</v>
      </c>
      <c r="B20" s="5">
        <f t="shared" si="7"/>
        <v>18</v>
      </c>
      <c r="C20" s="3">
        <f t="shared" si="8"/>
        <v>5821231.0992591092</v>
      </c>
      <c r="D20" s="3">
        <v>0</v>
      </c>
      <c r="E20" s="3">
        <f t="shared" si="0"/>
        <v>232849.24397036436</v>
      </c>
      <c r="F20" s="3">
        <f t="shared" si="1"/>
        <v>350000</v>
      </c>
      <c r="G20" s="3">
        <f t="shared" si="4"/>
        <v>117150.75602963564</v>
      </c>
      <c r="H20" s="3">
        <f t="shared" si="2"/>
        <v>202282.94189006431</v>
      </c>
      <c r="I20" s="13" t="b">
        <f t="shared" si="5"/>
        <v>0</v>
      </c>
      <c r="J20" s="1">
        <f t="shared" si="3"/>
        <v>134575.51453486463</v>
      </c>
    </row>
    <row r="21" spans="1:10" x14ac:dyDescent="0.25">
      <c r="A21" s="12">
        <f t="shared" si="6"/>
        <v>52246</v>
      </c>
      <c r="B21" s="5">
        <f t="shared" si="7"/>
        <v>19</v>
      </c>
      <c r="C21" s="3">
        <f t="shared" si="8"/>
        <v>5704080.3432294736</v>
      </c>
      <c r="D21" s="3">
        <v>0</v>
      </c>
      <c r="E21" s="3">
        <f t="shared" si="0"/>
        <v>228163.21372917894</v>
      </c>
      <c r="F21" s="3">
        <f t="shared" si="1"/>
        <v>350000</v>
      </c>
      <c r="G21" s="3">
        <f t="shared" si="4"/>
        <v>121836.78627082106</v>
      </c>
      <c r="H21" s="3">
        <f t="shared" si="2"/>
        <v>196214.45363336237</v>
      </c>
      <c r="I21" s="13" t="b">
        <f t="shared" si="5"/>
        <v>0</v>
      </c>
      <c r="J21" s="1">
        <f t="shared" si="3"/>
        <v>127911.20091743693</v>
      </c>
    </row>
    <row r="22" spans="1:10" x14ac:dyDescent="0.25">
      <c r="A22" s="12">
        <f t="shared" si="6"/>
        <v>52612</v>
      </c>
      <c r="B22" s="5">
        <f t="shared" si="7"/>
        <v>20</v>
      </c>
      <c r="C22" s="3">
        <f t="shared" si="8"/>
        <v>5582243.5569586521</v>
      </c>
      <c r="D22" s="3">
        <v>0</v>
      </c>
      <c r="E22" s="3">
        <f t="shared" si="0"/>
        <v>223289.74227834609</v>
      </c>
      <c r="F22" s="3">
        <f t="shared" si="1"/>
        <v>350000</v>
      </c>
      <c r="G22" s="3">
        <f t="shared" si="4"/>
        <v>126710.25772165391</v>
      </c>
      <c r="H22" s="3">
        <f t="shared" si="2"/>
        <v>190328.0200243615</v>
      </c>
      <c r="I22" s="13" t="b">
        <f t="shared" si="5"/>
        <v>0</v>
      </c>
      <c r="J22" s="1">
        <f t="shared" si="3"/>
        <v>121423.69868453592</v>
      </c>
    </row>
    <row r="23" spans="1:10" x14ac:dyDescent="0.25">
      <c r="A23" s="12">
        <f t="shared" si="6"/>
        <v>52978</v>
      </c>
      <c r="B23" s="5">
        <f t="shared" si="7"/>
        <v>21</v>
      </c>
      <c r="C23" s="3">
        <f t="shared" si="8"/>
        <v>5455533.299236998</v>
      </c>
      <c r="D23" s="3">
        <v>0</v>
      </c>
      <c r="E23" s="3">
        <f t="shared" si="0"/>
        <v>218221.33196947991</v>
      </c>
      <c r="F23" s="3">
        <f t="shared" si="1"/>
        <v>350000</v>
      </c>
      <c r="G23" s="3">
        <f t="shared" si="4"/>
        <v>131778.66803052009</v>
      </c>
      <c r="H23" s="3">
        <f t="shared" si="2"/>
        <v>184618.17942363065</v>
      </c>
      <c r="I23" s="13" t="b">
        <f t="shared" si="5"/>
        <v>0</v>
      </c>
      <c r="J23" s="1">
        <f t="shared" si="3"/>
        <v>115107.5000560146</v>
      </c>
    </row>
    <row r="24" spans="1:10" x14ac:dyDescent="0.25">
      <c r="A24" s="12">
        <f t="shared" si="6"/>
        <v>53344</v>
      </c>
      <c r="B24" s="5">
        <f t="shared" si="7"/>
        <v>22</v>
      </c>
      <c r="C24" s="3">
        <f t="shared" si="8"/>
        <v>5323754.631206478</v>
      </c>
      <c r="D24" s="3">
        <v>0</v>
      </c>
      <c r="E24" s="3">
        <f t="shared" si="0"/>
        <v>212950.18524825913</v>
      </c>
      <c r="F24" s="3">
        <f t="shared" si="1"/>
        <v>350000</v>
      </c>
      <c r="G24" s="3">
        <f t="shared" si="4"/>
        <v>137049.81475174087</v>
      </c>
      <c r="H24" s="3">
        <f t="shared" si="2"/>
        <v>179079.63404092172</v>
      </c>
      <c r="I24" s="13" t="b">
        <f t="shared" si="5"/>
        <v>0</v>
      </c>
      <c r="J24" s="1">
        <f t="shared" si="3"/>
        <v>108957.26069487067</v>
      </c>
    </row>
    <row r="25" spans="1:10" x14ac:dyDescent="0.25">
      <c r="A25" s="12">
        <f t="shared" si="6"/>
        <v>53710</v>
      </c>
      <c r="B25" s="5">
        <f t="shared" si="7"/>
        <v>23</v>
      </c>
      <c r="C25" s="3">
        <f t="shared" si="8"/>
        <v>5186704.8164547374</v>
      </c>
      <c r="D25" s="3">
        <v>0</v>
      </c>
      <c r="E25" s="3">
        <f t="shared" si="0"/>
        <v>207468.19265818951</v>
      </c>
      <c r="F25" s="3">
        <f t="shared" si="1"/>
        <v>350000</v>
      </c>
      <c r="G25" s="3">
        <f t="shared" si="4"/>
        <v>142531.80734181049</v>
      </c>
      <c r="H25" s="3">
        <f t="shared" si="2"/>
        <v>173707.24501969406</v>
      </c>
      <c r="I25" s="13" t="b">
        <f t="shared" si="5"/>
        <v>0</v>
      </c>
      <c r="J25" s="1">
        <f t="shared" si="3"/>
        <v>102967.79478819776</v>
      </c>
    </row>
    <row r="26" spans="1:10" x14ac:dyDescent="0.25">
      <c r="A26" s="12">
        <f t="shared" si="6"/>
        <v>54076</v>
      </c>
      <c r="B26" s="5">
        <f t="shared" si="7"/>
        <v>24</v>
      </c>
      <c r="C26" s="3">
        <f t="shared" si="8"/>
        <v>5044173.0091129271</v>
      </c>
      <c r="D26" s="3">
        <v>0</v>
      </c>
      <c r="E26" s="3">
        <f t="shared" si="0"/>
        <v>201766.92036451708</v>
      </c>
      <c r="F26" s="3">
        <f t="shared" si="1"/>
        <v>350000</v>
      </c>
      <c r="G26" s="3">
        <f t="shared" si="4"/>
        <v>148233.07963548292</v>
      </c>
      <c r="H26" s="3">
        <f t="shared" si="2"/>
        <v>168496.02766910323</v>
      </c>
      <c r="I26" s="13" t="b">
        <f t="shared" si="5"/>
        <v>0</v>
      </c>
      <c r="J26" s="1">
        <f t="shared" si="3"/>
        <v>97134.070275569771</v>
      </c>
    </row>
    <row r="27" spans="1:10" x14ac:dyDescent="0.25">
      <c r="A27" s="12">
        <f t="shared" si="6"/>
        <v>54442</v>
      </c>
      <c r="B27" s="5">
        <f t="shared" si="7"/>
        <v>25</v>
      </c>
      <c r="C27" s="3">
        <f t="shared" si="8"/>
        <v>4895939.9294774439</v>
      </c>
      <c r="D27" s="3">
        <v>0</v>
      </c>
      <c r="E27" s="3">
        <f t="shared" si="0"/>
        <v>195837.59717909776</v>
      </c>
      <c r="F27" s="3">
        <f t="shared" si="1"/>
        <v>350000</v>
      </c>
      <c r="G27" s="3">
        <f t="shared" si="4"/>
        <v>154162.40282090224</v>
      </c>
      <c r="H27" s="3">
        <f t="shared" si="2"/>
        <v>163441.14683903012</v>
      </c>
      <c r="I27" s="13" t="b">
        <f t="shared" si="5"/>
        <v>0</v>
      </c>
      <c r="J27" s="1">
        <f t="shared" si="3"/>
        <v>91451.204220433574</v>
      </c>
    </row>
    <row r="28" spans="1:10" x14ac:dyDescent="0.25">
      <c r="A28" s="12">
        <f t="shared" si="6"/>
        <v>54808</v>
      </c>
      <c r="B28" s="5">
        <f t="shared" si="7"/>
        <v>26</v>
      </c>
      <c r="C28" s="3">
        <f t="shared" si="8"/>
        <v>4741777.526656542</v>
      </c>
      <c r="D28" s="3">
        <v>0</v>
      </c>
      <c r="E28" s="3">
        <f t="shared" si="0"/>
        <v>189671.10106626168</v>
      </c>
      <c r="F28" s="3">
        <f t="shared" si="1"/>
        <v>350000</v>
      </c>
      <c r="G28" s="3">
        <f t="shared" si="4"/>
        <v>160328.89893373832</v>
      </c>
      <c r="H28" s="3">
        <f t="shared" si="2"/>
        <v>158537.91243385925</v>
      </c>
      <c r="I28" s="13" t="b">
        <f t="shared" si="5"/>
        <v>0</v>
      </c>
      <c r="J28" s="1">
        <f t="shared" si="3"/>
        <v>85914.458320219026</v>
      </c>
    </row>
    <row r="29" spans="1:10" x14ac:dyDescent="0.25">
      <c r="A29" s="12">
        <f t="shared" si="6"/>
        <v>55174</v>
      </c>
      <c r="B29" s="5">
        <f t="shared" si="7"/>
        <v>27</v>
      </c>
      <c r="C29" s="3">
        <f t="shared" si="8"/>
        <v>4581448.6277228035</v>
      </c>
      <c r="D29" s="3">
        <v>0</v>
      </c>
      <c r="E29" s="3">
        <f t="shared" si="0"/>
        <v>183257.94510891216</v>
      </c>
      <c r="F29" s="3">
        <f t="shared" si="1"/>
        <v>350000</v>
      </c>
      <c r="G29" s="3">
        <f t="shared" si="4"/>
        <v>166742.05489108784</v>
      </c>
      <c r="H29" s="3">
        <f t="shared" si="2"/>
        <v>153781.77506084344</v>
      </c>
      <c r="I29" s="13" t="b">
        <f t="shared" si="5"/>
        <v>0</v>
      </c>
      <c r="J29" s="1">
        <f t="shared" si="3"/>
        <v>80519.234551003217</v>
      </c>
    </row>
    <row r="30" spans="1:10" x14ac:dyDescent="0.25">
      <c r="A30" s="12">
        <f t="shared" si="6"/>
        <v>55540</v>
      </c>
      <c r="B30" s="5">
        <f t="shared" si="7"/>
        <v>28</v>
      </c>
      <c r="C30" s="3">
        <f t="shared" si="8"/>
        <v>4414706.5728317155</v>
      </c>
      <c r="D30" s="3">
        <v>0</v>
      </c>
      <c r="E30" s="3">
        <f t="shared" si="0"/>
        <v>176588.26291326861</v>
      </c>
      <c r="F30" s="3">
        <f t="shared" si="1"/>
        <v>350000</v>
      </c>
      <c r="G30" s="3">
        <f t="shared" si="4"/>
        <v>173411.73708673139</v>
      </c>
      <c r="H30" s="3">
        <f t="shared" si="2"/>
        <v>149168.32180901815</v>
      </c>
      <c r="I30" s="13" t="b">
        <f t="shared" si="5"/>
        <v>0</v>
      </c>
      <c r="J30" s="1">
        <f t="shared" si="3"/>
        <v>75261.070942691294</v>
      </c>
    </row>
    <row r="31" spans="1:10" x14ac:dyDescent="0.25">
      <c r="A31" s="12">
        <f t="shared" si="6"/>
        <v>55906</v>
      </c>
      <c r="B31" s="5">
        <f t="shared" si="7"/>
        <v>29</v>
      </c>
      <c r="C31" s="3">
        <f t="shared" si="8"/>
        <v>4241294.8357449844</v>
      </c>
      <c r="D31" s="3">
        <v>0</v>
      </c>
      <c r="E31" s="3">
        <f t="shared" si="0"/>
        <v>169651.79342979938</v>
      </c>
      <c r="F31" s="3">
        <f t="shared" si="1"/>
        <v>350000</v>
      </c>
      <c r="G31" s="3">
        <f t="shared" si="4"/>
        <v>180348.20657020062</v>
      </c>
      <c r="H31" s="3">
        <f t="shared" si="2"/>
        <v>144693.2721547476</v>
      </c>
      <c r="I31" s="13" t="b">
        <f t="shared" si="5"/>
        <v>0</v>
      </c>
      <c r="J31" s="1">
        <f t="shared" si="3"/>
        <v>70135.637480797086</v>
      </c>
    </row>
    <row r="32" spans="1:10" x14ac:dyDescent="0.25">
      <c r="A32" s="12">
        <f t="shared" si="6"/>
        <v>56272</v>
      </c>
      <c r="B32" s="5">
        <f t="shared" si="7"/>
        <v>30</v>
      </c>
      <c r="C32" s="3">
        <f t="shared" si="8"/>
        <v>4060946.6291747838</v>
      </c>
      <c r="D32" s="3">
        <v>0</v>
      </c>
      <c r="E32" s="3">
        <f t="shared" si="0"/>
        <v>162437.86516699137</v>
      </c>
      <c r="F32" s="3">
        <f t="shared" si="1"/>
        <v>350000</v>
      </c>
      <c r="G32" s="3">
        <f t="shared" si="4"/>
        <v>187562.13483300863</v>
      </c>
      <c r="H32" s="3">
        <f t="shared" si="2"/>
        <v>140352.47399010515</v>
      </c>
      <c r="I32" s="13" t="b">
        <f t="shared" si="5"/>
        <v>0</v>
      </c>
      <c r="J32" s="1">
        <f t="shared" si="3"/>
        <v>65138.732131023899</v>
      </c>
    </row>
    <row r="33" spans="1:10" x14ac:dyDescent="0.25">
      <c r="A33" s="12">
        <f t="shared" si="6"/>
        <v>56638</v>
      </c>
      <c r="B33" s="5">
        <f t="shared" si="7"/>
        <v>31</v>
      </c>
      <c r="C33" s="3">
        <f t="shared" si="8"/>
        <v>3873384.4943417753</v>
      </c>
      <c r="D33" s="3">
        <v>0</v>
      </c>
      <c r="E33" s="3">
        <f t="shared" si="0"/>
        <v>154935.37977367101</v>
      </c>
      <c r="F33" s="3">
        <f t="shared" si="1"/>
        <v>350000</v>
      </c>
      <c r="G33" s="3">
        <f t="shared" si="4"/>
        <v>195064.62022632899</v>
      </c>
      <c r="H33" s="3">
        <f t="shared" si="2"/>
        <v>136141.899770402</v>
      </c>
      <c r="I33" s="13" t="b">
        <f t="shared" si="5"/>
        <v>0</v>
      </c>
      <c r="J33" s="1">
        <f t="shared" si="3"/>
        <v>60266.276982960822</v>
      </c>
    </row>
    <row r="34" spans="1:10" x14ac:dyDescent="0.25">
      <c r="A34" s="12">
        <f t="shared" si="6"/>
        <v>57004</v>
      </c>
      <c r="B34" s="5">
        <f t="shared" si="7"/>
        <v>32</v>
      </c>
      <c r="C34" s="3">
        <f t="shared" si="8"/>
        <v>3678319.8741154461</v>
      </c>
      <c r="D34" s="3">
        <v>0</v>
      </c>
      <c r="E34" s="3">
        <f t="shared" ref="E34:E60" si="9">C34*Zinssatz</f>
        <v>147132.79496461785</v>
      </c>
      <c r="F34" s="3">
        <f t="shared" ref="F34:F60" si="10">IF(C34&gt;0,Kreditdienst,0)</f>
        <v>350000</v>
      </c>
      <c r="G34" s="3">
        <f t="shared" si="4"/>
        <v>202867.20503538215</v>
      </c>
      <c r="H34" s="3">
        <f t="shared" ref="H34:H60" si="11">F34*(1-Inflation)^B34</f>
        <v>132057.64277728996</v>
      </c>
      <c r="I34" s="13" t="b">
        <f t="shared" si="5"/>
        <v>0</v>
      </c>
      <c r="J34" s="1">
        <f t="shared" ref="J34:J60" si="12">E34*(1-Inflation)^B34</f>
        <v>55514.314509319287</v>
      </c>
    </row>
    <row r="35" spans="1:10" x14ac:dyDescent="0.25">
      <c r="A35" s="12">
        <f t="shared" si="6"/>
        <v>57370</v>
      </c>
      <c r="B35" s="5">
        <f t="shared" si="7"/>
        <v>33</v>
      </c>
      <c r="C35" s="3">
        <f t="shared" si="8"/>
        <v>3475452.6690800642</v>
      </c>
      <c r="D35" s="3">
        <v>0</v>
      </c>
      <c r="E35" s="3">
        <f t="shared" si="9"/>
        <v>139018.10676320258</v>
      </c>
      <c r="F35" s="3">
        <f t="shared" si="10"/>
        <v>350000</v>
      </c>
      <c r="G35" s="3">
        <f>IF((F35-E35)&lt;C35,F35-E35,C35)</f>
        <v>210981.89323679742</v>
      </c>
      <c r="H35" s="3">
        <f t="shared" si="11"/>
        <v>128095.91349397127</v>
      </c>
      <c r="I35" s="13" t="b">
        <f t="shared" si="5"/>
        <v>0</v>
      </c>
      <c r="J35" s="1">
        <f t="shared" si="12"/>
        <v>50879.003937242451</v>
      </c>
    </row>
    <row r="36" spans="1:10" x14ac:dyDescent="0.25">
      <c r="A36" s="12">
        <f t="shared" si="6"/>
        <v>57736</v>
      </c>
      <c r="B36" s="5">
        <f t="shared" si="7"/>
        <v>34</v>
      </c>
      <c r="C36" s="3">
        <f t="shared" si="8"/>
        <v>3264470.7758432669</v>
      </c>
      <c r="D36" s="3">
        <v>0</v>
      </c>
      <c r="E36" s="3">
        <f t="shared" si="9"/>
        <v>130578.83103373068</v>
      </c>
      <c r="F36" s="3">
        <f t="shared" si="10"/>
        <v>350000</v>
      </c>
      <c r="G36" s="3">
        <f t="shared" ref="G36:G60" si="13">IF((F36-E36)&lt;C36,F36-E36,C36)</f>
        <v>219421.16896626932</v>
      </c>
      <c r="H36" s="3">
        <f t="shared" si="11"/>
        <v>124253.03608915211</v>
      </c>
      <c r="I36" s="13" t="b">
        <f t="shared" si="5"/>
        <v>0</v>
      </c>
      <c r="J36" s="1">
        <f t="shared" si="12"/>
        <v>46356.617728324098</v>
      </c>
    </row>
    <row r="37" spans="1:10" x14ac:dyDescent="0.25">
      <c r="A37" s="12">
        <f t="shared" si="6"/>
        <v>58102</v>
      </c>
      <c r="B37" s="5">
        <f t="shared" si="7"/>
        <v>35</v>
      </c>
      <c r="C37" s="3">
        <f t="shared" si="8"/>
        <v>3045049.6068769977</v>
      </c>
      <c r="D37" s="3">
        <v>0</v>
      </c>
      <c r="E37" s="3">
        <f t="shared" si="9"/>
        <v>121801.98427507991</v>
      </c>
      <c r="F37" s="3">
        <f t="shared" si="10"/>
        <v>350000</v>
      </c>
      <c r="G37" s="3">
        <f t="shared" si="13"/>
        <v>228198.01572492009</v>
      </c>
      <c r="H37" s="3">
        <f t="shared" si="11"/>
        <v>120525.44500647756</v>
      </c>
      <c r="I37" s="13" t="b">
        <f t="shared" si="5"/>
        <v>0</v>
      </c>
      <c r="J37" s="1">
        <f t="shared" si="12"/>
        <v>41943.538164074256</v>
      </c>
    </row>
    <row r="38" spans="1:10" x14ac:dyDescent="0.25">
      <c r="A38" s="12">
        <f t="shared" si="6"/>
        <v>58468</v>
      </c>
      <c r="B38" s="5">
        <f t="shared" si="7"/>
        <v>36</v>
      </c>
      <c r="C38" s="3">
        <f t="shared" si="8"/>
        <v>2816851.5911520775</v>
      </c>
      <c r="D38" s="3">
        <v>0</v>
      </c>
      <c r="E38" s="3">
        <f t="shared" si="9"/>
        <v>112674.0636460831</v>
      </c>
      <c r="F38" s="3">
        <f t="shared" si="10"/>
        <v>350000</v>
      </c>
      <c r="G38" s="3">
        <f t="shared" si="13"/>
        <v>237325.93635391688</v>
      </c>
      <c r="H38" s="3">
        <f t="shared" si="11"/>
        <v>116909.68165628322</v>
      </c>
      <c r="I38" s="13" t="b">
        <f t="shared" si="5"/>
        <v>0</v>
      </c>
      <c r="J38" s="1">
        <f t="shared" si="12"/>
        <v>37636.254033666773</v>
      </c>
    </row>
    <row r="39" spans="1:10" x14ac:dyDescent="0.25">
      <c r="A39" s="12">
        <f t="shared" si="6"/>
        <v>58834</v>
      </c>
      <c r="B39" s="5">
        <f t="shared" si="7"/>
        <v>37</v>
      </c>
      <c r="C39" s="3">
        <f t="shared" si="8"/>
        <v>2579525.6547981608</v>
      </c>
      <c r="D39" s="3">
        <v>0</v>
      </c>
      <c r="E39" s="3">
        <f t="shared" si="9"/>
        <v>103181.02619192643</v>
      </c>
      <c r="F39" s="3">
        <f t="shared" si="10"/>
        <v>350000</v>
      </c>
      <c r="G39" s="3">
        <f t="shared" si="13"/>
        <v>246818.97380807356</v>
      </c>
      <c r="H39" s="3">
        <f t="shared" si="11"/>
        <v>113402.39120659472</v>
      </c>
      <c r="I39" s="13" t="b">
        <f t="shared" si="5"/>
        <v>0</v>
      </c>
      <c r="J39" s="1">
        <f t="shared" si="12"/>
        <v>33431.35742089925</v>
      </c>
    </row>
    <row r="40" spans="1:10" x14ac:dyDescent="0.25">
      <c r="A40" s="12">
        <f t="shared" si="6"/>
        <v>59200</v>
      </c>
      <c r="B40" s="5">
        <f t="shared" si="7"/>
        <v>38</v>
      </c>
      <c r="C40" s="3">
        <f t="shared" si="8"/>
        <v>2332706.6809900873</v>
      </c>
      <c r="D40" s="3">
        <v>0</v>
      </c>
      <c r="E40" s="3">
        <f t="shared" si="9"/>
        <v>93308.26723960349</v>
      </c>
      <c r="F40" s="3">
        <f t="shared" si="10"/>
        <v>350000</v>
      </c>
      <c r="G40" s="3">
        <f t="shared" si="13"/>
        <v>256691.73276039649</v>
      </c>
      <c r="H40" s="3">
        <f t="shared" si="11"/>
        <v>110000.31947039689</v>
      </c>
      <c r="I40" s="13" t="b">
        <f t="shared" si="5"/>
        <v>0</v>
      </c>
      <c r="J40" s="1">
        <f t="shared" si="12"/>
        <v>29325.540587387291</v>
      </c>
    </row>
    <row r="41" spans="1:10" x14ac:dyDescent="0.25">
      <c r="A41" s="12">
        <f t="shared" si="6"/>
        <v>59566</v>
      </c>
      <c r="B41" s="5">
        <f t="shared" si="7"/>
        <v>39</v>
      </c>
      <c r="C41" s="3">
        <f t="shared" si="8"/>
        <v>2076014.9482296908</v>
      </c>
      <c r="D41" s="3">
        <v>0</v>
      </c>
      <c r="E41" s="3">
        <f t="shared" si="9"/>
        <v>83040.597929187628</v>
      </c>
      <c r="F41" s="3">
        <f t="shared" si="10"/>
        <v>350000</v>
      </c>
      <c r="G41" s="3">
        <f t="shared" si="13"/>
        <v>266959.40207081236</v>
      </c>
      <c r="H41" s="3">
        <f t="shared" si="11"/>
        <v>106700.30988628499</v>
      </c>
      <c r="I41" s="13" t="b">
        <f t="shared" si="5"/>
        <v>0</v>
      </c>
      <c r="J41" s="1">
        <f t="shared" si="12"/>
        <v>25315.592949104899</v>
      </c>
    </row>
    <row r="42" spans="1:10" x14ac:dyDescent="0.25">
      <c r="A42" s="12">
        <f t="shared" si="6"/>
        <v>59932</v>
      </c>
      <c r="B42" s="5">
        <f t="shared" si="7"/>
        <v>40</v>
      </c>
      <c r="C42" s="3">
        <f t="shared" si="8"/>
        <v>1809055.5461588784</v>
      </c>
      <c r="D42" s="3">
        <v>0</v>
      </c>
      <c r="E42" s="3">
        <f t="shared" si="9"/>
        <v>72362.22184635514</v>
      </c>
      <c r="F42" s="3">
        <f t="shared" si="10"/>
        <v>350000</v>
      </c>
      <c r="G42" s="3">
        <f t="shared" si="13"/>
        <v>277637.77815364487</v>
      </c>
      <c r="H42" s="3">
        <f t="shared" si="11"/>
        <v>103499.30058969642</v>
      </c>
      <c r="I42" s="13" t="b">
        <f t="shared" si="5"/>
        <v>0</v>
      </c>
      <c r="J42" s="1">
        <f t="shared" si="12"/>
        <v>21398.398143469167</v>
      </c>
    </row>
    <row r="43" spans="1:10" x14ac:dyDescent="0.25">
      <c r="A43" s="12">
        <f t="shared" si="6"/>
        <v>60298</v>
      </c>
      <c r="B43" s="5">
        <f t="shared" si="7"/>
        <v>41</v>
      </c>
      <c r="C43" s="3">
        <f t="shared" si="8"/>
        <v>1531417.7680052335</v>
      </c>
      <c r="D43" s="3">
        <v>0</v>
      </c>
      <c r="E43" s="3">
        <f t="shared" si="9"/>
        <v>61256.710720209339</v>
      </c>
      <c r="F43" s="3">
        <f t="shared" si="10"/>
        <v>350000</v>
      </c>
      <c r="G43" s="3">
        <f t="shared" si="13"/>
        <v>288743.28927979065</v>
      </c>
      <c r="H43" s="3">
        <f t="shared" si="11"/>
        <v>100394.32157200553</v>
      </c>
      <c r="I43" s="13" t="b">
        <f t="shared" si="5"/>
        <v>0</v>
      </c>
      <c r="J43" s="1">
        <f t="shared" si="12"/>
        <v>17570.931184251473</v>
      </c>
    </row>
    <row r="44" spans="1:10" x14ac:dyDescent="0.25">
      <c r="A44" s="12">
        <f t="shared" si="6"/>
        <v>60664</v>
      </c>
      <c r="B44" s="5">
        <f t="shared" si="7"/>
        <v>42</v>
      </c>
      <c r="C44" s="3">
        <f t="shared" si="8"/>
        <v>1242674.4787254429</v>
      </c>
      <c r="D44" s="3">
        <v>0</v>
      </c>
      <c r="E44" s="3">
        <f t="shared" si="9"/>
        <v>49706.979149017716</v>
      </c>
      <c r="F44" s="3">
        <f t="shared" si="10"/>
        <v>350000</v>
      </c>
      <c r="G44" s="3">
        <f t="shared" si="13"/>
        <v>300293.02085098228</v>
      </c>
      <c r="H44" s="3">
        <f t="shared" si="11"/>
        <v>97382.491924845366</v>
      </c>
      <c r="I44" s="13" t="b">
        <f t="shared" si="5"/>
        <v>0</v>
      </c>
      <c r="J44" s="1">
        <f t="shared" si="12"/>
        <v>13830.255701679071</v>
      </c>
    </row>
    <row r="45" spans="1:10" x14ac:dyDescent="0.25">
      <c r="A45" s="12">
        <f t="shared" si="6"/>
        <v>61030</v>
      </c>
      <c r="B45" s="5">
        <f t="shared" si="7"/>
        <v>43</v>
      </c>
      <c r="C45" s="3">
        <f t="shared" si="8"/>
        <v>942381.45787446061</v>
      </c>
      <c r="D45" s="3">
        <v>0</v>
      </c>
      <c r="E45" s="3">
        <f t="shared" si="9"/>
        <v>37695.258314978426</v>
      </c>
      <c r="F45" s="3">
        <f t="shared" si="10"/>
        <v>350000</v>
      </c>
      <c r="G45" s="3">
        <f t="shared" si="13"/>
        <v>312304.74168502155</v>
      </c>
      <c r="H45" s="3">
        <f t="shared" si="11"/>
        <v>94461.017167099999</v>
      </c>
      <c r="I45" s="13" t="b">
        <f t="shared" si="5"/>
        <v>0</v>
      </c>
      <c r="J45" s="1">
        <f t="shared" si="12"/>
        <v>10173.521265169846</v>
      </c>
    </row>
    <row r="46" spans="1:10" x14ac:dyDescent="0.25">
      <c r="A46" s="12">
        <f t="shared" si="6"/>
        <v>61396</v>
      </c>
      <c r="B46" s="5">
        <f t="shared" si="7"/>
        <v>44</v>
      </c>
      <c r="C46" s="3">
        <f t="shared" si="8"/>
        <v>630076.71618943906</v>
      </c>
      <c r="D46" s="3">
        <v>0</v>
      </c>
      <c r="E46" s="3">
        <f t="shared" si="9"/>
        <v>25203.068647577562</v>
      </c>
      <c r="F46" s="3">
        <f t="shared" si="10"/>
        <v>350000</v>
      </c>
      <c r="G46" s="3">
        <f t="shared" si="13"/>
        <v>324796.93135242246</v>
      </c>
      <c r="H46" s="3">
        <f t="shared" si="11"/>
        <v>91627.186652086995</v>
      </c>
      <c r="I46" s="13" t="b">
        <f t="shared" si="5"/>
        <v>0</v>
      </c>
      <c r="J46" s="1">
        <f t="shared" si="12"/>
        <v>6597.96078621986</v>
      </c>
    </row>
    <row r="47" spans="1:10" x14ac:dyDescent="0.25">
      <c r="A47" s="12">
        <f t="shared" si="6"/>
        <v>61762</v>
      </c>
      <c r="B47" s="5">
        <f t="shared" si="7"/>
        <v>45</v>
      </c>
      <c r="C47" s="3">
        <f t="shared" si="8"/>
        <v>305279.7848370166</v>
      </c>
      <c r="D47" s="3">
        <v>0</v>
      </c>
      <c r="E47" s="3">
        <f t="shared" si="9"/>
        <v>12211.191393480663</v>
      </c>
      <c r="F47" s="3">
        <f t="shared" si="10"/>
        <v>350000</v>
      </c>
      <c r="G47" s="3">
        <f t="shared" si="13"/>
        <v>305279.7848370166</v>
      </c>
      <c r="H47" s="3">
        <f t="shared" si="11"/>
        <v>88878.371052524395</v>
      </c>
      <c r="I47" s="13" t="b">
        <f t="shared" si="5"/>
        <v>0</v>
      </c>
      <c r="J47" s="1">
        <f t="shared" si="12"/>
        <v>3100.8879990376195</v>
      </c>
    </row>
    <row r="48" spans="1:10" x14ac:dyDescent="0.25">
      <c r="A48" s="12">
        <f t="shared" si="6"/>
        <v>62128</v>
      </c>
      <c r="B48" s="5">
        <f t="shared" si="7"/>
        <v>46</v>
      </c>
      <c r="C48" s="3">
        <f t="shared" si="8"/>
        <v>0</v>
      </c>
      <c r="D48" s="3">
        <v>0</v>
      </c>
      <c r="E48" s="3">
        <f t="shared" si="9"/>
        <v>0</v>
      </c>
      <c r="F48" s="3">
        <f t="shared" si="10"/>
        <v>0</v>
      </c>
      <c r="G48" s="3">
        <f t="shared" si="13"/>
        <v>0</v>
      </c>
      <c r="H48" s="3">
        <f t="shared" si="11"/>
        <v>0</v>
      </c>
      <c r="I48" s="13">
        <f t="shared" si="5"/>
        <v>62128</v>
      </c>
      <c r="J48" s="1">
        <f t="shared" si="12"/>
        <v>0</v>
      </c>
    </row>
    <row r="49" spans="1:10" x14ac:dyDescent="0.25">
      <c r="A49" s="12">
        <f t="shared" si="6"/>
        <v>62494</v>
      </c>
      <c r="B49" s="5">
        <f t="shared" si="7"/>
        <v>47</v>
      </c>
      <c r="C49" s="3">
        <f t="shared" si="8"/>
        <v>0</v>
      </c>
      <c r="D49" s="3">
        <v>0</v>
      </c>
      <c r="E49" s="3">
        <f t="shared" si="9"/>
        <v>0</v>
      </c>
      <c r="F49" s="3">
        <f t="shared" si="10"/>
        <v>0</v>
      </c>
      <c r="G49" s="3">
        <f t="shared" si="13"/>
        <v>0</v>
      </c>
      <c r="H49" s="3">
        <f t="shared" si="11"/>
        <v>0</v>
      </c>
      <c r="I49" s="13">
        <f t="shared" si="5"/>
        <v>62494</v>
      </c>
      <c r="J49" s="1">
        <f t="shared" si="12"/>
        <v>0</v>
      </c>
    </row>
    <row r="50" spans="1:10" x14ac:dyDescent="0.25">
      <c r="A50" s="12">
        <f t="shared" si="6"/>
        <v>62860</v>
      </c>
      <c r="B50" s="5">
        <f t="shared" si="7"/>
        <v>48</v>
      </c>
      <c r="C50" s="3">
        <f t="shared" si="8"/>
        <v>0</v>
      </c>
      <c r="D50" s="3">
        <v>0</v>
      </c>
      <c r="E50" s="3">
        <f t="shared" si="9"/>
        <v>0</v>
      </c>
      <c r="F50" s="3">
        <f t="shared" si="10"/>
        <v>0</v>
      </c>
      <c r="G50" s="3">
        <f t="shared" si="13"/>
        <v>0</v>
      </c>
      <c r="H50" s="3">
        <f t="shared" si="11"/>
        <v>0</v>
      </c>
      <c r="I50" s="13">
        <f t="shared" si="5"/>
        <v>62860</v>
      </c>
      <c r="J50" s="1">
        <f t="shared" si="12"/>
        <v>0</v>
      </c>
    </row>
    <row r="51" spans="1:10" x14ac:dyDescent="0.25">
      <c r="A51" s="12">
        <f t="shared" si="6"/>
        <v>63226</v>
      </c>
      <c r="B51" s="5">
        <f t="shared" si="7"/>
        <v>49</v>
      </c>
      <c r="C51" s="3">
        <f t="shared" si="8"/>
        <v>0</v>
      </c>
      <c r="D51" s="3">
        <v>0</v>
      </c>
      <c r="E51" s="3">
        <f t="shared" si="9"/>
        <v>0</v>
      </c>
      <c r="F51" s="3">
        <f t="shared" si="10"/>
        <v>0</v>
      </c>
      <c r="G51" s="3">
        <f t="shared" si="13"/>
        <v>0</v>
      </c>
      <c r="H51" s="3">
        <f t="shared" si="11"/>
        <v>0</v>
      </c>
      <c r="I51" s="13">
        <f t="shared" si="5"/>
        <v>63226</v>
      </c>
      <c r="J51" s="1">
        <f t="shared" si="12"/>
        <v>0</v>
      </c>
    </row>
    <row r="52" spans="1:10" x14ac:dyDescent="0.25">
      <c r="A52" s="12">
        <f t="shared" si="6"/>
        <v>63592</v>
      </c>
      <c r="B52" s="5">
        <f t="shared" si="7"/>
        <v>50</v>
      </c>
      <c r="C52" s="3">
        <f t="shared" si="8"/>
        <v>0</v>
      </c>
      <c r="D52" s="3">
        <v>0</v>
      </c>
      <c r="E52" s="3">
        <f t="shared" si="9"/>
        <v>0</v>
      </c>
      <c r="F52" s="3">
        <f t="shared" si="10"/>
        <v>0</v>
      </c>
      <c r="G52" s="3">
        <f t="shared" si="13"/>
        <v>0</v>
      </c>
      <c r="H52" s="3">
        <f t="shared" si="11"/>
        <v>0</v>
      </c>
      <c r="I52" s="13">
        <f t="shared" si="5"/>
        <v>63592</v>
      </c>
      <c r="J52" s="1">
        <f t="shared" si="12"/>
        <v>0</v>
      </c>
    </row>
    <row r="53" spans="1:10" x14ac:dyDescent="0.25">
      <c r="A53" s="12">
        <f t="shared" si="6"/>
        <v>63958</v>
      </c>
      <c r="B53" s="5">
        <f t="shared" si="7"/>
        <v>51</v>
      </c>
      <c r="C53" s="3">
        <f t="shared" si="8"/>
        <v>0</v>
      </c>
      <c r="D53" s="3">
        <v>0</v>
      </c>
      <c r="E53" s="3">
        <f t="shared" si="9"/>
        <v>0</v>
      </c>
      <c r="F53" s="3">
        <f t="shared" si="10"/>
        <v>0</v>
      </c>
      <c r="G53" s="3">
        <f t="shared" si="13"/>
        <v>0</v>
      </c>
      <c r="H53" s="3">
        <f t="shared" si="11"/>
        <v>0</v>
      </c>
      <c r="I53" s="13">
        <f t="shared" si="5"/>
        <v>63958</v>
      </c>
      <c r="J53" s="1">
        <f t="shared" si="12"/>
        <v>0</v>
      </c>
    </row>
    <row r="54" spans="1:10" x14ac:dyDescent="0.25">
      <c r="A54" s="12">
        <f t="shared" si="6"/>
        <v>64324</v>
      </c>
      <c r="B54" s="5">
        <f t="shared" si="7"/>
        <v>52</v>
      </c>
      <c r="C54" s="3">
        <f t="shared" si="8"/>
        <v>0</v>
      </c>
      <c r="D54" s="3">
        <v>0</v>
      </c>
      <c r="E54" s="3">
        <f t="shared" si="9"/>
        <v>0</v>
      </c>
      <c r="F54" s="3">
        <f t="shared" si="10"/>
        <v>0</v>
      </c>
      <c r="G54" s="3">
        <f t="shared" si="13"/>
        <v>0</v>
      </c>
      <c r="H54" s="3">
        <f t="shared" si="11"/>
        <v>0</v>
      </c>
      <c r="I54" s="13">
        <f t="shared" si="5"/>
        <v>64324</v>
      </c>
      <c r="J54" s="1">
        <f t="shared" si="12"/>
        <v>0</v>
      </c>
    </row>
    <row r="55" spans="1:10" x14ac:dyDescent="0.25">
      <c r="A55" s="12">
        <f t="shared" si="6"/>
        <v>64690</v>
      </c>
      <c r="B55" s="5">
        <f t="shared" si="7"/>
        <v>53</v>
      </c>
      <c r="C55" s="3">
        <f t="shared" si="8"/>
        <v>0</v>
      </c>
      <c r="D55" s="3">
        <v>0</v>
      </c>
      <c r="E55" s="3">
        <f t="shared" si="9"/>
        <v>0</v>
      </c>
      <c r="F55" s="3">
        <f t="shared" si="10"/>
        <v>0</v>
      </c>
      <c r="G55" s="3">
        <f t="shared" si="13"/>
        <v>0</v>
      </c>
      <c r="H55" s="3">
        <f t="shared" si="11"/>
        <v>0</v>
      </c>
      <c r="I55" s="13">
        <f t="shared" si="5"/>
        <v>64690</v>
      </c>
      <c r="J55" s="1">
        <f t="shared" si="12"/>
        <v>0</v>
      </c>
    </row>
    <row r="56" spans="1:10" x14ac:dyDescent="0.25">
      <c r="A56" s="12">
        <f t="shared" si="6"/>
        <v>65056</v>
      </c>
      <c r="B56" s="5">
        <f t="shared" si="7"/>
        <v>54</v>
      </c>
      <c r="C56" s="3">
        <f t="shared" si="8"/>
        <v>0</v>
      </c>
      <c r="D56" s="3">
        <v>0</v>
      </c>
      <c r="E56" s="3">
        <f t="shared" si="9"/>
        <v>0</v>
      </c>
      <c r="F56" s="3">
        <f t="shared" si="10"/>
        <v>0</v>
      </c>
      <c r="G56" s="3">
        <f t="shared" si="13"/>
        <v>0</v>
      </c>
      <c r="H56" s="3">
        <f t="shared" si="11"/>
        <v>0</v>
      </c>
      <c r="I56" s="13">
        <f t="shared" si="5"/>
        <v>65056</v>
      </c>
      <c r="J56" s="1">
        <f t="shared" si="12"/>
        <v>0</v>
      </c>
    </row>
    <row r="57" spans="1:10" x14ac:dyDescent="0.25">
      <c r="A57" s="12">
        <f t="shared" si="6"/>
        <v>65422</v>
      </c>
      <c r="B57" s="5">
        <f t="shared" si="7"/>
        <v>55</v>
      </c>
      <c r="C57" s="3">
        <f t="shared" si="8"/>
        <v>0</v>
      </c>
      <c r="D57" s="3">
        <v>0</v>
      </c>
      <c r="E57" s="3">
        <f t="shared" si="9"/>
        <v>0</v>
      </c>
      <c r="F57" s="3">
        <f t="shared" si="10"/>
        <v>0</v>
      </c>
      <c r="G57" s="3">
        <f t="shared" si="13"/>
        <v>0</v>
      </c>
      <c r="H57" s="3">
        <f t="shared" si="11"/>
        <v>0</v>
      </c>
      <c r="I57" s="13">
        <f t="shared" si="5"/>
        <v>65422</v>
      </c>
      <c r="J57" s="1">
        <f t="shared" si="12"/>
        <v>0</v>
      </c>
    </row>
    <row r="58" spans="1:10" x14ac:dyDescent="0.25">
      <c r="A58" s="12">
        <f t="shared" si="6"/>
        <v>65788</v>
      </c>
      <c r="B58" s="5">
        <f t="shared" si="7"/>
        <v>56</v>
      </c>
      <c r="C58" s="3">
        <f t="shared" si="8"/>
        <v>0</v>
      </c>
      <c r="D58" s="3">
        <v>0</v>
      </c>
      <c r="E58" s="3">
        <f t="shared" si="9"/>
        <v>0</v>
      </c>
      <c r="F58" s="3">
        <f t="shared" si="10"/>
        <v>0</v>
      </c>
      <c r="G58" s="3">
        <f t="shared" si="13"/>
        <v>0</v>
      </c>
      <c r="H58" s="3">
        <f t="shared" si="11"/>
        <v>0</v>
      </c>
      <c r="I58" s="13">
        <f t="shared" si="5"/>
        <v>65788</v>
      </c>
      <c r="J58" s="1">
        <f t="shared" si="12"/>
        <v>0</v>
      </c>
    </row>
    <row r="59" spans="1:10" x14ac:dyDescent="0.25">
      <c r="A59" s="12">
        <f t="shared" si="6"/>
        <v>66154</v>
      </c>
      <c r="B59" s="5">
        <f t="shared" si="7"/>
        <v>57</v>
      </c>
      <c r="C59" s="3">
        <f t="shared" si="8"/>
        <v>0</v>
      </c>
      <c r="D59" s="3">
        <v>0</v>
      </c>
      <c r="E59" s="3">
        <f t="shared" si="9"/>
        <v>0</v>
      </c>
      <c r="F59" s="3">
        <f t="shared" si="10"/>
        <v>0</v>
      </c>
      <c r="G59" s="3">
        <f t="shared" si="13"/>
        <v>0</v>
      </c>
      <c r="H59" s="3">
        <f t="shared" si="11"/>
        <v>0</v>
      </c>
      <c r="I59" s="13">
        <f t="shared" si="5"/>
        <v>66154</v>
      </c>
      <c r="J59" s="1">
        <f t="shared" si="12"/>
        <v>0</v>
      </c>
    </row>
    <row r="60" spans="1:10" x14ac:dyDescent="0.25">
      <c r="A60" s="12">
        <f t="shared" si="6"/>
        <v>66520</v>
      </c>
      <c r="B60" s="5">
        <f t="shared" si="7"/>
        <v>58</v>
      </c>
      <c r="C60" s="3">
        <f t="shared" si="8"/>
        <v>0</v>
      </c>
      <c r="D60" s="3">
        <v>0</v>
      </c>
      <c r="E60" s="3">
        <f t="shared" si="9"/>
        <v>0</v>
      </c>
      <c r="F60" s="3">
        <f t="shared" si="10"/>
        <v>0</v>
      </c>
      <c r="G60" s="3">
        <f t="shared" si="13"/>
        <v>0</v>
      </c>
      <c r="H60" s="3">
        <f t="shared" si="11"/>
        <v>0</v>
      </c>
      <c r="I60" s="13">
        <f t="shared" si="5"/>
        <v>66520</v>
      </c>
      <c r="J60" s="1">
        <f t="shared" si="12"/>
        <v>0</v>
      </c>
    </row>
    <row r="61" spans="1:10" x14ac:dyDescent="0.25">
      <c r="A61" s="13" t="s">
        <v>11</v>
      </c>
      <c r="E61" s="1">
        <f>SUM(E2:E60)</f>
        <v>8389403.4012304936</v>
      </c>
      <c r="F61" s="1">
        <f>SUM(F2:F60)</f>
        <v>15750000</v>
      </c>
      <c r="G61" s="1">
        <f>SUM(G2:G60)</f>
        <v>7328087.5750000048</v>
      </c>
      <c r="H61" s="1">
        <f>IF(G60&lt;&gt;0,"Nicht möglich",SUM(H2:H60))</f>
        <v>8442932.6693017092</v>
      </c>
      <c r="I61" s="13">
        <f>MIN(I2:I60)</f>
        <v>62128</v>
      </c>
      <c r="J61" s="1">
        <f>SUM(J2:J60)</f>
        <v>5159819.6107474295</v>
      </c>
    </row>
    <row r="62" spans="1:10" x14ac:dyDescent="0.25">
      <c r="C62" s="3" t="e" cm="1">
        <f t="array" ref="C62">min</f>
        <v>#NAME?</v>
      </c>
    </row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1"/>
  <sheetViews>
    <sheetView workbookViewId="0">
      <pane ySplit="1" topLeftCell="A41" activePane="bottomLeft" state="frozen"/>
      <selection pane="bottomLeft" activeCell="J62" sqref="J62"/>
    </sheetView>
  </sheetViews>
  <sheetFormatPr baseColWidth="10" defaultRowHeight="15" x14ac:dyDescent="0.25"/>
  <cols>
    <col min="1" max="1" width="5.140625" style="13" customWidth="1"/>
    <col min="4" max="4" width="18.28515625" customWidth="1"/>
    <col min="5" max="5" width="17.28515625" customWidth="1"/>
    <col min="9" max="9" width="11.42578125" style="13"/>
  </cols>
  <sheetData>
    <row r="1" spans="1:10" s="7" customFormat="1" ht="54" customHeight="1" x14ac:dyDescent="0.25">
      <c r="A1" s="11" t="s">
        <v>8</v>
      </c>
      <c r="B1" s="6" t="s">
        <v>39</v>
      </c>
      <c r="C1" s="6" t="s">
        <v>41</v>
      </c>
      <c r="D1" s="6" t="s">
        <v>44</v>
      </c>
      <c r="E1" s="6" t="s">
        <v>45</v>
      </c>
      <c r="F1" s="6" t="s">
        <v>28</v>
      </c>
      <c r="G1" s="6" t="s">
        <v>40</v>
      </c>
      <c r="H1" s="6" t="s">
        <v>46</v>
      </c>
      <c r="I1" s="14" t="s">
        <v>55</v>
      </c>
      <c r="J1" s="7" t="s">
        <v>60</v>
      </c>
    </row>
    <row r="2" spans="1:10" x14ac:dyDescent="0.25">
      <c r="A2" s="12">
        <v>45292</v>
      </c>
      <c r="B2" s="5">
        <v>0</v>
      </c>
      <c r="C2" s="3">
        <v>0</v>
      </c>
      <c r="D2" s="3">
        <v>0</v>
      </c>
      <c r="E2" s="3">
        <f t="shared" ref="E2:E33" si="0">C2*Zinssatz</f>
        <v>0</v>
      </c>
      <c r="F2" s="3">
        <f t="shared" ref="F2:F33" si="1">IF(C2&gt;0,Kreditdienst,0)</f>
        <v>0</v>
      </c>
      <c r="G2" s="3">
        <f>F2-E2</f>
        <v>0</v>
      </c>
      <c r="H2" s="3">
        <f t="shared" ref="H2:H33" si="2">F2*(1-Inflation)^B2</f>
        <v>0</v>
      </c>
      <c r="I2" s="13" t="b">
        <f>IF(B2&gt;0,IF(G2=0,A2,I1))</f>
        <v>0</v>
      </c>
      <c r="J2" s="1">
        <f t="shared" ref="J2:J33" si="3">E2*(1-Inflation)^B2</f>
        <v>0</v>
      </c>
    </row>
    <row r="3" spans="1:10" x14ac:dyDescent="0.25">
      <c r="A3" s="12">
        <f>A2+366</f>
        <v>45658</v>
      </c>
      <c r="B3" s="5">
        <f>B2+1</f>
        <v>1</v>
      </c>
      <c r="C3" s="3">
        <f>NeubauSummeGemeinde*(1-FörderungNeubau)*(1+Inflation)^B3+D3</f>
        <v>4811979.2350000003</v>
      </c>
      <c r="D3" s="3">
        <v>0</v>
      </c>
      <c r="E3" s="3">
        <f t="shared" si="0"/>
        <v>192479.16940000001</v>
      </c>
      <c r="F3" s="3">
        <f t="shared" si="1"/>
        <v>350000</v>
      </c>
      <c r="G3" s="3">
        <f t="shared" ref="G3:G34" si="4">IF((F3-E3)&lt;C3,F3-E3,C3)</f>
        <v>157520.83059999999</v>
      </c>
      <c r="H3" s="3">
        <f t="shared" si="2"/>
        <v>339500</v>
      </c>
      <c r="I3" s="13" t="b">
        <f t="shared" ref="I3:I60" si="5">IF(B3&gt;0,IF(G3=0,A3,I2))</f>
        <v>0</v>
      </c>
      <c r="J3" s="1">
        <f t="shared" si="3"/>
        <v>186704.794318</v>
      </c>
    </row>
    <row r="4" spans="1:10" x14ac:dyDescent="0.25">
      <c r="A4" s="12">
        <f t="shared" ref="A4:A60" si="6">A3+366</f>
        <v>46024</v>
      </c>
      <c r="B4" s="5">
        <f t="shared" ref="B4:B60" si="7">B3+1</f>
        <v>2</v>
      </c>
      <c r="C4" s="3">
        <f>IF((C3-G3)&lt;0,0,C3-G3+D4)</f>
        <v>6616624.6944000013</v>
      </c>
      <c r="D4" s="3">
        <f>(NeubauSummeGemeinde*((1+Inflation+KostenexplosionNeubau)^B4)-NeubauSummeGemeinde)</f>
        <v>1962166.290000001</v>
      </c>
      <c r="E4" s="3">
        <f t="shared" si="0"/>
        <v>264664.98777600005</v>
      </c>
      <c r="F4" s="3">
        <f t="shared" si="1"/>
        <v>350000</v>
      </c>
      <c r="G4" s="3">
        <f t="shared" si="4"/>
        <v>85335.012223999947</v>
      </c>
      <c r="H4" s="3">
        <f t="shared" si="2"/>
        <v>329315</v>
      </c>
      <c r="I4" s="13" t="b">
        <f t="shared" si="5"/>
        <v>0</v>
      </c>
      <c r="J4" s="1">
        <f t="shared" si="3"/>
        <v>249023.28699843845</v>
      </c>
    </row>
    <row r="5" spans="1:10" x14ac:dyDescent="0.25">
      <c r="A5" s="12">
        <f t="shared" si="6"/>
        <v>46390</v>
      </c>
      <c r="B5" s="5">
        <f t="shared" si="7"/>
        <v>3</v>
      </c>
      <c r="C5" s="3">
        <f t="shared" ref="C5:C60" si="8">IF((C4-G4)&lt;0,0,C4-G4)</f>
        <v>6531289.6821760014</v>
      </c>
      <c r="D5" s="3">
        <v>0</v>
      </c>
      <c r="E5" s="3">
        <f t="shared" si="0"/>
        <v>261251.58728704005</v>
      </c>
      <c r="F5" s="3">
        <f t="shared" si="1"/>
        <v>350000</v>
      </c>
      <c r="G5" s="3">
        <f t="shared" si="4"/>
        <v>88748.412712959951</v>
      </c>
      <c r="H5" s="3">
        <f t="shared" si="2"/>
        <v>319435.55</v>
      </c>
      <c r="I5" s="13" t="b">
        <f t="shared" si="5"/>
        <v>0</v>
      </c>
      <c r="J5" s="1">
        <f t="shared" si="3"/>
        <v>238437.2699240247</v>
      </c>
    </row>
    <row r="6" spans="1:10" x14ac:dyDescent="0.25">
      <c r="A6" s="12">
        <f t="shared" si="6"/>
        <v>46756</v>
      </c>
      <c r="B6" s="5">
        <f t="shared" si="7"/>
        <v>4</v>
      </c>
      <c r="C6" s="3">
        <f t="shared" si="8"/>
        <v>6442541.2694630418</v>
      </c>
      <c r="D6" s="3">
        <v>0</v>
      </c>
      <c r="E6" s="3">
        <f t="shared" si="0"/>
        <v>257701.65077852167</v>
      </c>
      <c r="F6" s="3">
        <f t="shared" si="1"/>
        <v>350000</v>
      </c>
      <c r="G6" s="3">
        <f t="shared" si="4"/>
        <v>92298.349221478333</v>
      </c>
      <c r="H6" s="3">
        <f t="shared" si="2"/>
        <v>309852.48349999997</v>
      </c>
      <c r="I6" s="13" t="b">
        <f t="shared" si="5"/>
        <v>0</v>
      </c>
      <c r="J6" s="1">
        <f t="shared" si="3"/>
        <v>228141.41855935613</v>
      </c>
    </row>
    <row r="7" spans="1:10" x14ac:dyDescent="0.25">
      <c r="A7" s="12">
        <f t="shared" si="6"/>
        <v>47122</v>
      </c>
      <c r="B7" s="5">
        <f t="shared" si="7"/>
        <v>5</v>
      </c>
      <c r="C7" s="3">
        <f t="shared" si="8"/>
        <v>6350242.9202415636</v>
      </c>
      <c r="D7" s="3">
        <v>0</v>
      </c>
      <c r="E7" s="3">
        <f t="shared" si="0"/>
        <v>254009.71680966255</v>
      </c>
      <c r="F7" s="3">
        <f t="shared" si="1"/>
        <v>350000</v>
      </c>
      <c r="G7" s="3">
        <f t="shared" si="4"/>
        <v>95990.283190337446</v>
      </c>
      <c r="H7" s="3">
        <f t="shared" si="2"/>
        <v>300556.90899499995</v>
      </c>
      <c r="I7" s="13" t="b">
        <f t="shared" si="5"/>
        <v>0</v>
      </c>
      <c r="J7" s="1">
        <f t="shared" si="3"/>
        <v>218126.78668287845</v>
      </c>
    </row>
    <row r="8" spans="1:10" x14ac:dyDescent="0.25">
      <c r="A8" s="12">
        <f t="shared" si="6"/>
        <v>47488</v>
      </c>
      <c r="B8" s="5">
        <f t="shared" si="7"/>
        <v>6</v>
      </c>
      <c r="C8" s="3">
        <f t="shared" si="8"/>
        <v>6254252.6370512266</v>
      </c>
      <c r="D8" s="3">
        <v>0</v>
      </c>
      <c r="E8" s="3">
        <f t="shared" si="0"/>
        <v>250170.10548204905</v>
      </c>
      <c r="F8" s="3">
        <f t="shared" si="1"/>
        <v>350000</v>
      </c>
      <c r="G8" s="3">
        <f t="shared" si="4"/>
        <v>99829.894517950946</v>
      </c>
      <c r="H8" s="3">
        <f t="shared" si="2"/>
        <v>291540.20172514999</v>
      </c>
      <c r="I8" s="13" t="b">
        <f t="shared" si="5"/>
        <v>0</v>
      </c>
      <c r="J8" s="1">
        <f t="shared" si="3"/>
        <v>208384.6943366818</v>
      </c>
    </row>
    <row r="9" spans="1:10" x14ac:dyDescent="0.25">
      <c r="A9" s="12">
        <f t="shared" si="6"/>
        <v>47854</v>
      </c>
      <c r="B9" s="5">
        <f t="shared" si="7"/>
        <v>7</v>
      </c>
      <c r="C9" s="3">
        <f t="shared" si="8"/>
        <v>6154422.7425332759</v>
      </c>
      <c r="D9" s="3">
        <v>0</v>
      </c>
      <c r="E9" s="3">
        <f t="shared" si="0"/>
        <v>246176.90970133105</v>
      </c>
      <c r="F9" s="3">
        <f t="shared" si="1"/>
        <v>350000</v>
      </c>
      <c r="G9" s="3">
        <f t="shared" si="4"/>
        <v>103823.09029866895</v>
      </c>
      <c r="H9" s="3">
        <f t="shared" si="2"/>
        <v>282793.99567339546</v>
      </c>
      <c r="I9" s="13" t="b">
        <f t="shared" si="5"/>
        <v>0</v>
      </c>
      <c r="J9" s="1">
        <f t="shared" si="3"/>
        <v>198906.71981990882</v>
      </c>
    </row>
    <row r="10" spans="1:10" x14ac:dyDescent="0.25">
      <c r="A10" s="12">
        <f t="shared" si="6"/>
        <v>48220</v>
      </c>
      <c r="B10" s="5">
        <f t="shared" si="7"/>
        <v>8</v>
      </c>
      <c r="C10" s="3">
        <f t="shared" si="8"/>
        <v>6050599.6522346064</v>
      </c>
      <c r="D10" s="3">
        <v>0</v>
      </c>
      <c r="E10" s="3">
        <f t="shared" si="0"/>
        <v>242023.98608938427</v>
      </c>
      <c r="F10" s="3">
        <f t="shared" si="1"/>
        <v>350000</v>
      </c>
      <c r="G10" s="3">
        <f t="shared" si="4"/>
        <v>107976.01391061573</v>
      </c>
      <c r="H10" s="3">
        <f t="shared" si="2"/>
        <v>274310.17580319359</v>
      </c>
      <c r="I10" s="13" t="b">
        <f t="shared" si="5"/>
        <v>0</v>
      </c>
      <c r="J10" s="1">
        <f t="shared" si="3"/>
        <v>189684.69192219625</v>
      </c>
    </row>
    <row r="11" spans="1:10" x14ac:dyDescent="0.25">
      <c r="A11" s="12">
        <f t="shared" si="6"/>
        <v>48586</v>
      </c>
      <c r="B11" s="5">
        <f t="shared" si="7"/>
        <v>9</v>
      </c>
      <c r="C11" s="3">
        <f t="shared" si="8"/>
        <v>5942623.6383239906</v>
      </c>
      <c r="D11" s="3">
        <v>0</v>
      </c>
      <c r="E11" s="3">
        <f t="shared" si="0"/>
        <v>237704.94553295962</v>
      </c>
      <c r="F11" s="3">
        <f t="shared" si="1"/>
        <v>350000</v>
      </c>
      <c r="G11" s="3">
        <f t="shared" si="4"/>
        <v>112295.05446704038</v>
      </c>
      <c r="H11" s="3">
        <f t="shared" si="2"/>
        <v>266080.8705290978</v>
      </c>
      <c r="I11" s="13" t="b">
        <f t="shared" si="5"/>
        <v>0</v>
      </c>
      <c r="J11" s="1">
        <f t="shared" si="3"/>
        <v>180710.68238994761</v>
      </c>
    </row>
    <row r="12" spans="1:10" x14ac:dyDescent="0.25">
      <c r="A12" s="12">
        <f t="shared" si="6"/>
        <v>48952</v>
      </c>
      <c r="B12" s="5">
        <f t="shared" si="7"/>
        <v>10</v>
      </c>
      <c r="C12" s="3">
        <f t="shared" si="8"/>
        <v>5830328.5838569505</v>
      </c>
      <c r="D12" s="3">
        <v>0</v>
      </c>
      <c r="E12" s="3">
        <f t="shared" si="0"/>
        <v>233213.14335427803</v>
      </c>
      <c r="F12" s="3">
        <f t="shared" si="1"/>
        <v>350000</v>
      </c>
      <c r="G12" s="3">
        <f t="shared" si="4"/>
        <v>116786.85664572197</v>
      </c>
      <c r="H12" s="3">
        <f t="shared" si="2"/>
        <v>258098.44441322488</v>
      </c>
      <c r="I12" s="13" t="b">
        <f t="shared" si="5"/>
        <v>0</v>
      </c>
      <c r="J12" s="1">
        <f t="shared" si="3"/>
        <v>171976.99861845019</v>
      </c>
    </row>
    <row r="13" spans="1:10" x14ac:dyDescent="0.25">
      <c r="A13" s="12">
        <f t="shared" si="6"/>
        <v>49318</v>
      </c>
      <c r="B13" s="5">
        <f t="shared" si="7"/>
        <v>11</v>
      </c>
      <c r="C13" s="3">
        <f t="shared" si="8"/>
        <v>5713541.7272112286</v>
      </c>
      <c r="D13" s="3">
        <v>0</v>
      </c>
      <c r="E13" s="3">
        <f t="shared" si="0"/>
        <v>228541.66908844915</v>
      </c>
      <c r="F13" s="3">
        <f t="shared" si="1"/>
        <v>350000</v>
      </c>
      <c r="G13" s="3">
        <f t="shared" si="4"/>
        <v>121458.33091155085</v>
      </c>
      <c r="H13" s="3">
        <f t="shared" si="2"/>
        <v>250355.49108082813</v>
      </c>
      <c r="I13" s="13" t="b">
        <f t="shared" si="5"/>
        <v>0</v>
      </c>
      <c r="J13" s="1">
        <f t="shared" si="3"/>
        <v>163476.17656305945</v>
      </c>
    </row>
    <row r="14" spans="1:10" x14ac:dyDescent="0.25">
      <c r="A14" s="12">
        <f t="shared" si="6"/>
        <v>49684</v>
      </c>
      <c r="B14" s="5">
        <f t="shared" si="7"/>
        <v>12</v>
      </c>
      <c r="C14" s="3">
        <f t="shared" si="8"/>
        <v>5592083.3962996779</v>
      </c>
      <c r="D14" s="3">
        <v>0</v>
      </c>
      <c r="E14" s="3">
        <f t="shared" si="0"/>
        <v>223683.33585198713</v>
      </c>
      <c r="F14" s="3">
        <f t="shared" si="1"/>
        <v>350000</v>
      </c>
      <c r="G14" s="3">
        <f t="shared" si="4"/>
        <v>126316.66414801287</v>
      </c>
      <c r="H14" s="3">
        <f t="shared" si="2"/>
        <v>242844.82634840324</v>
      </c>
      <c r="I14" s="13" t="b">
        <f t="shared" si="5"/>
        <v>0</v>
      </c>
      <c r="J14" s="1">
        <f t="shared" si="3"/>
        <v>155200.97386287822</v>
      </c>
    </row>
    <row r="15" spans="1:10" x14ac:dyDescent="0.25">
      <c r="A15" s="12">
        <f t="shared" si="6"/>
        <v>50050</v>
      </c>
      <c r="B15" s="5">
        <f t="shared" si="7"/>
        <v>13</v>
      </c>
      <c r="C15" s="3">
        <f t="shared" si="8"/>
        <v>5465766.7321516648</v>
      </c>
      <c r="D15" s="3">
        <v>0</v>
      </c>
      <c r="E15" s="3">
        <f t="shared" si="0"/>
        <v>218630.66928606661</v>
      </c>
      <c r="F15" s="3">
        <f t="shared" si="1"/>
        <v>350000</v>
      </c>
      <c r="G15" s="3">
        <f t="shared" si="4"/>
        <v>131369.33071393339</v>
      </c>
      <c r="H15" s="3">
        <f t="shared" si="2"/>
        <v>235559.48155795116</v>
      </c>
      <c r="I15" s="13" t="b">
        <f t="shared" si="5"/>
        <v>0</v>
      </c>
      <c r="J15" s="1">
        <f t="shared" si="3"/>
        <v>147144.36317055349</v>
      </c>
    </row>
    <row r="16" spans="1:10" x14ac:dyDescent="0.25">
      <c r="A16" s="12">
        <f t="shared" si="6"/>
        <v>50416</v>
      </c>
      <c r="B16" s="5">
        <f t="shared" si="7"/>
        <v>14</v>
      </c>
      <c r="C16" s="3">
        <f t="shared" si="8"/>
        <v>5334397.4014377315</v>
      </c>
      <c r="D16" s="3">
        <v>0</v>
      </c>
      <c r="E16" s="3">
        <f t="shared" si="0"/>
        <v>213375.89605750926</v>
      </c>
      <c r="F16" s="3">
        <f t="shared" si="1"/>
        <v>350000</v>
      </c>
      <c r="G16" s="3">
        <f t="shared" si="4"/>
        <v>136624.10394249074</v>
      </c>
      <c r="H16" s="3">
        <f t="shared" si="2"/>
        <v>228492.69711121262</v>
      </c>
      <c r="I16" s="13" t="b">
        <f t="shared" si="5"/>
        <v>0</v>
      </c>
      <c r="J16" s="1">
        <f t="shared" si="3"/>
        <v>139299.52568200586</v>
      </c>
    </row>
    <row r="17" spans="1:10" x14ac:dyDescent="0.25">
      <c r="A17" s="12">
        <f t="shared" si="6"/>
        <v>50782</v>
      </c>
      <c r="B17" s="5">
        <f t="shared" si="7"/>
        <v>15</v>
      </c>
      <c r="C17" s="3">
        <f t="shared" si="8"/>
        <v>5197773.2974952403</v>
      </c>
      <c r="D17" s="3">
        <v>0</v>
      </c>
      <c r="E17" s="3">
        <f t="shared" si="0"/>
        <v>207910.93189980963</v>
      </c>
      <c r="F17" s="3">
        <f t="shared" si="1"/>
        <v>350000</v>
      </c>
      <c r="G17" s="3">
        <f t="shared" si="4"/>
        <v>142089.06810019037</v>
      </c>
      <c r="H17" s="3">
        <f t="shared" si="2"/>
        <v>221637.91619787624</v>
      </c>
      <c r="I17" s="13" t="b">
        <f t="shared" si="5"/>
        <v>0</v>
      </c>
      <c r="J17" s="1">
        <f t="shared" si="3"/>
        <v>131659.84486009245</v>
      </c>
    </row>
    <row r="18" spans="1:10" x14ac:dyDescent="0.25">
      <c r="A18" s="12">
        <f t="shared" si="6"/>
        <v>51148</v>
      </c>
      <c r="B18" s="5">
        <f t="shared" si="7"/>
        <v>16</v>
      </c>
      <c r="C18" s="3">
        <f t="shared" si="8"/>
        <v>5055684.2293950496</v>
      </c>
      <c r="D18" s="3">
        <v>0</v>
      </c>
      <c r="E18" s="3">
        <f t="shared" si="0"/>
        <v>202227.36917580198</v>
      </c>
      <c r="F18" s="3">
        <f t="shared" si="1"/>
        <v>350000</v>
      </c>
      <c r="G18" s="3">
        <f t="shared" si="4"/>
        <v>147772.63082419802</v>
      </c>
      <c r="H18" s="3">
        <f t="shared" si="2"/>
        <v>214988.77871193996</v>
      </c>
      <c r="I18" s="13" t="b">
        <f t="shared" si="5"/>
        <v>0</v>
      </c>
      <c r="J18" s="1">
        <f t="shared" si="3"/>
        <v>124218.90034638366</v>
      </c>
    </row>
    <row r="19" spans="1:10" x14ac:dyDescent="0.25">
      <c r="A19" s="12">
        <f t="shared" si="6"/>
        <v>51514</v>
      </c>
      <c r="B19" s="5">
        <f t="shared" si="7"/>
        <v>17</v>
      </c>
      <c r="C19" s="3">
        <f t="shared" si="8"/>
        <v>4907911.5985708516</v>
      </c>
      <c r="D19" s="3">
        <v>0</v>
      </c>
      <c r="E19" s="3">
        <f t="shared" si="0"/>
        <v>196316.46394283406</v>
      </c>
      <c r="F19" s="3">
        <f t="shared" si="1"/>
        <v>350000</v>
      </c>
      <c r="G19" s="3">
        <f t="shared" si="4"/>
        <v>153683.53605716594</v>
      </c>
      <c r="H19" s="3">
        <f t="shared" si="2"/>
        <v>208539.11535058176</v>
      </c>
      <c r="I19" s="13" t="b">
        <f t="shared" si="5"/>
        <v>0</v>
      </c>
      <c r="J19" s="1">
        <f t="shared" si="3"/>
        <v>116970.46205540856</v>
      </c>
    </row>
    <row r="20" spans="1:10" x14ac:dyDescent="0.25">
      <c r="A20" s="12">
        <f t="shared" si="6"/>
        <v>51880</v>
      </c>
      <c r="B20" s="5">
        <f t="shared" si="7"/>
        <v>18</v>
      </c>
      <c r="C20" s="3">
        <f t="shared" si="8"/>
        <v>4754228.0625136858</v>
      </c>
      <c r="D20" s="3">
        <v>0</v>
      </c>
      <c r="E20" s="3">
        <f t="shared" si="0"/>
        <v>190169.12250054744</v>
      </c>
      <c r="F20" s="3">
        <f t="shared" si="1"/>
        <v>350000</v>
      </c>
      <c r="G20" s="3">
        <f t="shared" si="4"/>
        <v>159830.87749945256</v>
      </c>
      <c r="H20" s="3">
        <f t="shared" si="2"/>
        <v>202282.94189006431</v>
      </c>
      <c r="I20" s="13" t="b">
        <f t="shared" si="5"/>
        <v>0</v>
      </c>
      <c r="J20" s="1">
        <f t="shared" si="3"/>
        <v>109908.4844458936</v>
      </c>
    </row>
    <row r="21" spans="1:10" x14ac:dyDescent="0.25">
      <c r="A21" s="12">
        <f t="shared" si="6"/>
        <v>52246</v>
      </c>
      <c r="B21" s="5">
        <f t="shared" si="7"/>
        <v>19</v>
      </c>
      <c r="C21" s="3">
        <f t="shared" si="8"/>
        <v>4594397.185014233</v>
      </c>
      <c r="D21" s="3">
        <v>0</v>
      </c>
      <c r="E21" s="3">
        <f t="shared" si="0"/>
        <v>183775.88740056934</v>
      </c>
      <c r="F21" s="3">
        <f t="shared" si="1"/>
        <v>350000</v>
      </c>
      <c r="G21" s="3">
        <f t="shared" si="4"/>
        <v>166224.11259943066</v>
      </c>
      <c r="H21" s="3">
        <f t="shared" si="2"/>
        <v>196214.45363336237</v>
      </c>
      <c r="I21" s="13" t="b">
        <f t="shared" si="5"/>
        <v>0</v>
      </c>
      <c r="J21" s="1">
        <f t="shared" si="3"/>
        <v>103027.10096368295</v>
      </c>
    </row>
    <row r="22" spans="1:10" x14ac:dyDescent="0.25">
      <c r="A22" s="12">
        <f t="shared" si="6"/>
        <v>52612</v>
      </c>
      <c r="B22" s="5">
        <f t="shared" si="7"/>
        <v>20</v>
      </c>
      <c r="C22" s="3">
        <f t="shared" si="8"/>
        <v>4428173.0724148024</v>
      </c>
      <c r="D22" s="3">
        <v>0</v>
      </c>
      <c r="E22" s="3">
        <f t="shared" si="0"/>
        <v>177126.92289659209</v>
      </c>
      <c r="F22" s="3">
        <f t="shared" si="1"/>
        <v>350000</v>
      </c>
      <c r="G22" s="3">
        <f t="shared" si="4"/>
        <v>172873.07710340791</v>
      </c>
      <c r="H22" s="3">
        <f t="shared" si="2"/>
        <v>190328.0200243615</v>
      </c>
      <c r="I22" s="13" t="b">
        <f t="shared" si="5"/>
        <v>0</v>
      </c>
      <c r="J22" s="1">
        <f t="shared" si="3"/>
        <v>96320.618651188895</v>
      </c>
    </row>
    <row r="23" spans="1:10" x14ac:dyDescent="0.25">
      <c r="A23" s="12">
        <f t="shared" si="6"/>
        <v>52978</v>
      </c>
      <c r="B23" s="5">
        <f t="shared" si="7"/>
        <v>21</v>
      </c>
      <c r="C23" s="3">
        <f t="shared" si="8"/>
        <v>4255299.9953113943</v>
      </c>
      <c r="D23" s="3">
        <v>0</v>
      </c>
      <c r="E23" s="3">
        <f t="shared" si="0"/>
        <v>170211.99981245579</v>
      </c>
      <c r="F23" s="3">
        <f t="shared" si="1"/>
        <v>350000</v>
      </c>
      <c r="G23" s="3">
        <f t="shared" si="4"/>
        <v>179788.00018754421</v>
      </c>
      <c r="H23" s="3">
        <f t="shared" si="2"/>
        <v>184618.17942363065</v>
      </c>
      <c r="I23" s="13" t="b">
        <f t="shared" si="5"/>
        <v>0</v>
      </c>
      <c r="J23" s="1">
        <f t="shared" si="3"/>
        <v>89783.512918374137</v>
      </c>
    </row>
    <row r="24" spans="1:10" x14ac:dyDescent="0.25">
      <c r="A24" s="12">
        <f t="shared" si="6"/>
        <v>53344</v>
      </c>
      <c r="B24" s="5">
        <f t="shared" si="7"/>
        <v>22</v>
      </c>
      <c r="C24" s="3">
        <f t="shared" si="8"/>
        <v>4075511.9951238502</v>
      </c>
      <c r="D24" s="3">
        <v>0</v>
      </c>
      <c r="E24" s="3">
        <f t="shared" si="0"/>
        <v>163020.479804954</v>
      </c>
      <c r="F24" s="3">
        <f t="shared" si="1"/>
        <v>350000</v>
      </c>
      <c r="G24" s="3">
        <f t="shared" si="4"/>
        <v>186979.520195046</v>
      </c>
      <c r="H24" s="3">
        <f t="shared" si="2"/>
        <v>179079.63404092172</v>
      </c>
      <c r="I24" s="13" t="b">
        <f t="shared" si="5"/>
        <v>0</v>
      </c>
      <c r="J24" s="1">
        <f t="shared" si="3"/>
        <v>83410.422470418955</v>
      </c>
    </row>
    <row r="25" spans="1:10" x14ac:dyDescent="0.25">
      <c r="A25" s="12">
        <f t="shared" si="6"/>
        <v>53710</v>
      </c>
      <c r="B25" s="5">
        <f t="shared" si="7"/>
        <v>23</v>
      </c>
      <c r="C25" s="3">
        <f t="shared" si="8"/>
        <v>3888532.4749288042</v>
      </c>
      <c r="D25" s="3">
        <v>0</v>
      </c>
      <c r="E25" s="3">
        <f t="shared" si="0"/>
        <v>155541.29899715216</v>
      </c>
      <c r="F25" s="3">
        <f t="shared" si="1"/>
        <v>350000</v>
      </c>
      <c r="G25" s="3">
        <f t="shared" si="4"/>
        <v>194458.70100284784</v>
      </c>
      <c r="H25" s="3">
        <f t="shared" si="2"/>
        <v>173707.24501969406</v>
      </c>
      <c r="I25" s="13" t="b">
        <f t="shared" si="5"/>
        <v>0</v>
      </c>
      <c r="J25" s="1">
        <f t="shared" si="3"/>
        <v>77196.144387370863</v>
      </c>
    </row>
    <row r="26" spans="1:10" x14ac:dyDescent="0.25">
      <c r="A26" s="12">
        <f t="shared" si="6"/>
        <v>54076</v>
      </c>
      <c r="B26" s="5">
        <f t="shared" si="7"/>
        <v>24</v>
      </c>
      <c r="C26" s="3">
        <f t="shared" si="8"/>
        <v>3694073.7739259563</v>
      </c>
      <c r="D26" s="3">
        <v>0</v>
      </c>
      <c r="E26" s="3">
        <f t="shared" si="0"/>
        <v>147762.95095703827</v>
      </c>
      <c r="F26" s="3">
        <f t="shared" si="1"/>
        <v>350000</v>
      </c>
      <c r="G26" s="3">
        <f t="shared" si="4"/>
        <v>202237.04904296173</v>
      </c>
      <c r="H26" s="3">
        <f t="shared" si="2"/>
        <v>168496.02766910323</v>
      </c>
      <c r="I26" s="13" t="b">
        <f t="shared" si="5"/>
        <v>0</v>
      </c>
      <c r="J26" s="1">
        <f t="shared" si="3"/>
        <v>71135.629351215612</v>
      </c>
    </row>
    <row r="27" spans="1:10" x14ac:dyDescent="0.25">
      <c r="A27" s="12">
        <f t="shared" si="6"/>
        <v>54442</v>
      </c>
      <c r="B27" s="5">
        <f t="shared" si="7"/>
        <v>25</v>
      </c>
      <c r="C27" s="3">
        <f t="shared" si="8"/>
        <v>3491836.7248829948</v>
      </c>
      <c r="D27" s="3">
        <v>0</v>
      </c>
      <c r="E27" s="3">
        <f t="shared" si="0"/>
        <v>139673.4689953198</v>
      </c>
      <c r="F27" s="3">
        <f t="shared" si="1"/>
        <v>350000</v>
      </c>
      <c r="G27" s="3">
        <f t="shared" si="4"/>
        <v>210326.5310046802</v>
      </c>
      <c r="H27" s="3">
        <f t="shared" si="2"/>
        <v>163441.14683903012</v>
      </c>
      <c r="I27" s="13" t="b">
        <f t="shared" si="5"/>
        <v>0</v>
      </c>
      <c r="J27" s="1">
        <f t="shared" si="3"/>
        <v>65223.9770159451</v>
      </c>
    </row>
    <row r="28" spans="1:10" x14ac:dyDescent="0.25">
      <c r="A28" s="12">
        <f t="shared" si="6"/>
        <v>54808</v>
      </c>
      <c r="B28" s="5">
        <f t="shared" si="7"/>
        <v>26</v>
      </c>
      <c r="C28" s="3">
        <f t="shared" si="8"/>
        <v>3281510.1938783145</v>
      </c>
      <c r="D28" s="3">
        <v>0</v>
      </c>
      <c r="E28" s="3">
        <f t="shared" si="0"/>
        <v>131260.40775513259</v>
      </c>
      <c r="F28" s="3">
        <f t="shared" si="1"/>
        <v>350000</v>
      </c>
      <c r="G28" s="3">
        <f t="shared" si="4"/>
        <v>218739.59224486741</v>
      </c>
      <c r="H28" s="3">
        <f t="shared" si="2"/>
        <v>158537.91243385925</v>
      </c>
      <c r="I28" s="13" t="b">
        <f t="shared" si="5"/>
        <v>0</v>
      </c>
      <c r="J28" s="1">
        <f t="shared" si="3"/>
        <v>59456.43151633106</v>
      </c>
    </row>
    <row r="29" spans="1:10" x14ac:dyDescent="0.25">
      <c r="A29" s="12">
        <f t="shared" si="6"/>
        <v>55174</v>
      </c>
      <c r="B29" s="5">
        <f t="shared" si="7"/>
        <v>27</v>
      </c>
      <c r="C29" s="3">
        <f t="shared" si="8"/>
        <v>3062770.6016334472</v>
      </c>
      <c r="D29" s="3">
        <v>0</v>
      </c>
      <c r="E29" s="3">
        <f t="shared" si="0"/>
        <v>122510.82406533789</v>
      </c>
      <c r="F29" s="3">
        <f t="shared" si="1"/>
        <v>350000</v>
      </c>
      <c r="G29" s="3">
        <f t="shared" si="4"/>
        <v>227489.17593466211</v>
      </c>
      <c r="H29" s="3">
        <f t="shared" si="2"/>
        <v>153781.77506084344</v>
      </c>
      <c r="I29" s="13" t="b">
        <f t="shared" si="5"/>
        <v>0</v>
      </c>
      <c r="J29" s="1">
        <f t="shared" si="3"/>
        <v>53828.377111241025</v>
      </c>
    </row>
    <row r="30" spans="1:10" x14ac:dyDescent="0.25">
      <c r="A30" s="12">
        <f t="shared" si="6"/>
        <v>55540</v>
      </c>
      <c r="B30" s="5">
        <f t="shared" si="7"/>
        <v>28</v>
      </c>
      <c r="C30" s="3">
        <f t="shared" si="8"/>
        <v>2835281.4256987851</v>
      </c>
      <c r="D30" s="3">
        <v>0</v>
      </c>
      <c r="E30" s="3">
        <f t="shared" si="0"/>
        <v>113411.2570279514</v>
      </c>
      <c r="F30" s="3">
        <f t="shared" si="1"/>
        <v>350000</v>
      </c>
      <c r="G30" s="3">
        <f t="shared" si="4"/>
        <v>236588.74297204858</v>
      </c>
      <c r="H30" s="3">
        <f t="shared" si="2"/>
        <v>149168.32180901815</v>
      </c>
      <c r="I30" s="13" t="b">
        <f t="shared" si="5"/>
        <v>0</v>
      </c>
      <c r="J30" s="1">
        <f t="shared" si="3"/>
        <v>48335.333957459217</v>
      </c>
    </row>
    <row r="31" spans="1:10" x14ac:dyDescent="0.25">
      <c r="A31" s="12">
        <f t="shared" si="6"/>
        <v>55906</v>
      </c>
      <c r="B31" s="5">
        <f t="shared" si="7"/>
        <v>29</v>
      </c>
      <c r="C31" s="3">
        <f t="shared" si="8"/>
        <v>2598692.6827267366</v>
      </c>
      <c r="D31" s="3">
        <v>0</v>
      </c>
      <c r="E31" s="3">
        <f t="shared" si="0"/>
        <v>103947.70730906946</v>
      </c>
      <c r="F31" s="3">
        <f t="shared" si="1"/>
        <v>350000</v>
      </c>
      <c r="G31" s="3">
        <f t="shared" si="4"/>
        <v>246052.29269093054</v>
      </c>
      <c r="H31" s="3">
        <f t="shared" si="2"/>
        <v>144693.2721547476</v>
      </c>
      <c r="I31" s="13" t="b">
        <f t="shared" si="5"/>
        <v>0</v>
      </c>
      <c r="J31" s="1">
        <f t="shared" si="3"/>
        <v>42972.954010094953</v>
      </c>
    </row>
    <row r="32" spans="1:10" x14ac:dyDescent="0.25">
      <c r="A32" s="12">
        <f t="shared" si="6"/>
        <v>56272</v>
      </c>
      <c r="B32" s="5">
        <f t="shared" si="7"/>
        <v>30</v>
      </c>
      <c r="C32" s="3">
        <f t="shared" si="8"/>
        <v>2352640.3900358062</v>
      </c>
      <c r="D32" s="3">
        <v>0</v>
      </c>
      <c r="E32" s="3">
        <f t="shared" si="0"/>
        <v>94105.615601432248</v>
      </c>
      <c r="F32" s="3">
        <f t="shared" si="1"/>
        <v>350000</v>
      </c>
      <c r="G32" s="3">
        <f t="shared" si="4"/>
        <v>255894.38439856775</v>
      </c>
      <c r="H32" s="3">
        <f t="shared" si="2"/>
        <v>140352.47399010515</v>
      </c>
      <c r="I32" s="13" t="b">
        <f t="shared" si="5"/>
        <v>0</v>
      </c>
      <c r="J32" s="1">
        <f t="shared" si="3"/>
        <v>37737.017045779583</v>
      </c>
    </row>
    <row r="33" spans="1:10" x14ac:dyDescent="0.25">
      <c r="A33" s="12">
        <f t="shared" si="6"/>
        <v>56638</v>
      </c>
      <c r="B33" s="5">
        <f t="shared" si="7"/>
        <v>31</v>
      </c>
      <c r="C33" s="3">
        <f t="shared" si="8"/>
        <v>2096746.0056372385</v>
      </c>
      <c r="D33" s="3">
        <v>0</v>
      </c>
      <c r="E33" s="3">
        <f t="shared" si="0"/>
        <v>83869.840225489548</v>
      </c>
      <c r="F33" s="3">
        <f t="shared" si="1"/>
        <v>350000</v>
      </c>
      <c r="G33" s="3">
        <f t="shared" si="4"/>
        <v>266130.15977451042</v>
      </c>
      <c r="H33" s="3">
        <f t="shared" si="2"/>
        <v>136141.899770402</v>
      </c>
      <c r="I33" s="13" t="b">
        <f t="shared" si="5"/>
        <v>0</v>
      </c>
      <c r="J33" s="1">
        <f t="shared" si="3"/>
        <v>32623.426804966366</v>
      </c>
    </row>
    <row r="34" spans="1:10" x14ac:dyDescent="0.25">
      <c r="A34" s="12">
        <f t="shared" si="6"/>
        <v>57004</v>
      </c>
      <c r="B34" s="5">
        <f t="shared" si="7"/>
        <v>32</v>
      </c>
      <c r="C34" s="3">
        <f t="shared" si="8"/>
        <v>1830615.8458627281</v>
      </c>
      <c r="D34" s="3">
        <v>0</v>
      </c>
      <c r="E34" s="3">
        <f t="shared" ref="E34:E60" si="9">C34*Zinssatz</f>
        <v>73224.633834509121</v>
      </c>
      <c r="F34" s="3">
        <f t="shared" ref="F34:F60" si="10">IF(C34&gt;0,Kreditdienst,0)</f>
        <v>350000</v>
      </c>
      <c r="G34" s="3">
        <f t="shared" si="4"/>
        <v>276775.36616549088</v>
      </c>
      <c r="H34" s="3">
        <f t="shared" ref="H34:H60" si="11">F34*(1-Inflation)^B34</f>
        <v>132057.64277728996</v>
      </c>
      <c r="I34" s="13" t="b">
        <f t="shared" si="5"/>
        <v>0</v>
      </c>
      <c r="J34" s="1">
        <f t="shared" ref="J34:J60" si="12">E34*(1-Inflation)^B34</f>
        <v>27628.207249758474</v>
      </c>
    </row>
    <row r="35" spans="1:10" x14ac:dyDescent="0.25">
      <c r="A35" s="12">
        <f t="shared" si="6"/>
        <v>57370</v>
      </c>
      <c r="B35" s="5">
        <f t="shared" si="7"/>
        <v>33</v>
      </c>
      <c r="C35" s="3">
        <f t="shared" si="8"/>
        <v>1553840.4796972373</v>
      </c>
      <c r="D35" s="3">
        <v>0</v>
      </c>
      <c r="E35" s="3">
        <f t="shared" si="9"/>
        <v>62153.61918788949</v>
      </c>
      <c r="F35" s="3">
        <f t="shared" si="10"/>
        <v>350000</v>
      </c>
      <c r="G35" s="3">
        <f>IF((F35-E35)&lt;C35,F35-E35,C35)</f>
        <v>287846.3808121105</v>
      </c>
      <c r="H35" s="3">
        <f t="shared" si="11"/>
        <v>128095.91349397127</v>
      </c>
      <c r="I35" s="13" t="b">
        <f t="shared" si="5"/>
        <v>0</v>
      </c>
      <c r="J35" s="1">
        <f t="shared" si="12"/>
        <v>22747.498933797498</v>
      </c>
    </row>
    <row r="36" spans="1:10" x14ac:dyDescent="0.25">
      <c r="A36" s="12">
        <f t="shared" si="6"/>
        <v>57736</v>
      </c>
      <c r="B36" s="5">
        <f t="shared" si="7"/>
        <v>34</v>
      </c>
      <c r="C36" s="3">
        <f t="shared" si="8"/>
        <v>1265994.0988851269</v>
      </c>
      <c r="D36" s="3">
        <v>0</v>
      </c>
      <c r="E36" s="3">
        <f t="shared" si="9"/>
        <v>50639.763955405077</v>
      </c>
      <c r="F36" s="3">
        <f t="shared" si="10"/>
        <v>350000</v>
      </c>
      <c r="G36" s="3">
        <f t="shared" ref="G36:G60" si="13">IF((F36-E36)&lt;C36,F36-E36,C36)</f>
        <v>299360.2360445949</v>
      </c>
      <c r="H36" s="3">
        <f t="shared" si="11"/>
        <v>124253.03608915211</v>
      </c>
      <c r="I36" s="13" t="b">
        <f t="shared" si="5"/>
        <v>0</v>
      </c>
      <c r="J36" s="1">
        <f t="shared" si="12"/>
        <v>17977.555480848834</v>
      </c>
    </row>
    <row r="37" spans="1:10" x14ac:dyDescent="0.25">
      <c r="A37" s="12">
        <f t="shared" si="6"/>
        <v>58102</v>
      </c>
      <c r="B37" s="5">
        <f t="shared" si="7"/>
        <v>35</v>
      </c>
      <c r="C37" s="3">
        <f t="shared" si="8"/>
        <v>966633.86284053198</v>
      </c>
      <c r="D37" s="3">
        <v>0</v>
      </c>
      <c r="E37" s="3">
        <f t="shared" si="9"/>
        <v>38665.354513621278</v>
      </c>
      <c r="F37" s="3">
        <f t="shared" si="10"/>
        <v>350000</v>
      </c>
      <c r="G37" s="3">
        <f t="shared" si="13"/>
        <v>311334.64548637869</v>
      </c>
      <c r="H37" s="3">
        <f t="shared" si="11"/>
        <v>120525.44500647756</v>
      </c>
      <c r="I37" s="13" t="b">
        <f t="shared" si="5"/>
        <v>0</v>
      </c>
      <c r="J37" s="1">
        <f t="shared" si="12"/>
        <v>13314.740168821201</v>
      </c>
    </row>
    <row r="38" spans="1:10" x14ac:dyDescent="0.25">
      <c r="A38" s="12">
        <f t="shared" si="6"/>
        <v>58468</v>
      </c>
      <c r="B38" s="5">
        <f t="shared" si="7"/>
        <v>36</v>
      </c>
      <c r="C38" s="3">
        <f t="shared" si="8"/>
        <v>655299.21735415328</v>
      </c>
      <c r="D38" s="3">
        <v>0</v>
      </c>
      <c r="E38" s="3">
        <f t="shared" si="9"/>
        <v>26211.968694166131</v>
      </c>
      <c r="F38" s="3">
        <f t="shared" si="10"/>
        <v>350000</v>
      </c>
      <c r="G38" s="3">
        <f t="shared" si="13"/>
        <v>323788.03130583389</v>
      </c>
      <c r="H38" s="3">
        <f t="shared" si="11"/>
        <v>116909.68165628322</v>
      </c>
      <c r="I38" s="13" t="b">
        <f t="shared" si="5"/>
        <v>0</v>
      </c>
      <c r="J38" s="1">
        <f t="shared" si="12"/>
        <v>8755.5226160554976</v>
      </c>
    </row>
    <row r="39" spans="1:10" x14ac:dyDescent="0.25">
      <c r="A39" s="12">
        <f t="shared" si="6"/>
        <v>58834</v>
      </c>
      <c r="B39" s="5">
        <f t="shared" si="7"/>
        <v>37</v>
      </c>
      <c r="C39" s="3">
        <f t="shared" si="8"/>
        <v>331511.18604831939</v>
      </c>
      <c r="D39" s="3">
        <v>0</v>
      </c>
      <c r="E39" s="3">
        <f t="shared" si="9"/>
        <v>13260.447441932776</v>
      </c>
      <c r="F39" s="3">
        <f t="shared" si="10"/>
        <v>350000</v>
      </c>
      <c r="G39" s="3">
        <f t="shared" si="13"/>
        <v>331511.18604831939</v>
      </c>
      <c r="H39" s="3">
        <f t="shared" si="11"/>
        <v>113402.39120659472</v>
      </c>
      <c r="I39" s="13" t="b">
        <f t="shared" si="5"/>
        <v>0</v>
      </c>
      <c r="J39" s="1">
        <f t="shared" si="12"/>
        <v>4296.4755668129974</v>
      </c>
    </row>
    <row r="40" spans="1:10" x14ac:dyDescent="0.25">
      <c r="A40" s="12">
        <f t="shared" si="6"/>
        <v>59200</v>
      </c>
      <c r="B40" s="5">
        <f t="shared" si="7"/>
        <v>38</v>
      </c>
      <c r="C40" s="3">
        <f t="shared" si="8"/>
        <v>0</v>
      </c>
      <c r="D40" s="3">
        <v>0</v>
      </c>
      <c r="E40" s="3">
        <f t="shared" si="9"/>
        <v>0</v>
      </c>
      <c r="F40" s="3">
        <f t="shared" si="10"/>
        <v>0</v>
      </c>
      <c r="G40" s="3">
        <f t="shared" si="13"/>
        <v>0</v>
      </c>
      <c r="H40" s="3">
        <f t="shared" si="11"/>
        <v>0</v>
      </c>
      <c r="I40" s="13">
        <f t="shared" si="5"/>
        <v>59200</v>
      </c>
      <c r="J40" s="1">
        <f t="shared" si="12"/>
        <v>0</v>
      </c>
    </row>
    <row r="41" spans="1:10" x14ac:dyDescent="0.25">
      <c r="A41" s="12">
        <f t="shared" si="6"/>
        <v>59566</v>
      </c>
      <c r="B41" s="5">
        <f t="shared" si="7"/>
        <v>39</v>
      </c>
      <c r="C41" s="3">
        <f t="shared" si="8"/>
        <v>0</v>
      </c>
      <c r="D41" s="3">
        <v>0</v>
      </c>
      <c r="E41" s="3">
        <f t="shared" si="9"/>
        <v>0</v>
      </c>
      <c r="F41" s="3">
        <f t="shared" si="10"/>
        <v>0</v>
      </c>
      <c r="G41" s="3">
        <f t="shared" si="13"/>
        <v>0</v>
      </c>
      <c r="H41" s="3">
        <f t="shared" si="11"/>
        <v>0</v>
      </c>
      <c r="I41" s="13">
        <f t="shared" si="5"/>
        <v>59566</v>
      </c>
      <c r="J41" s="1">
        <f t="shared" si="12"/>
        <v>0</v>
      </c>
    </row>
    <row r="42" spans="1:10" x14ac:dyDescent="0.25">
      <c r="A42" s="12">
        <f t="shared" si="6"/>
        <v>59932</v>
      </c>
      <c r="B42" s="5">
        <f t="shared" si="7"/>
        <v>40</v>
      </c>
      <c r="C42" s="3">
        <f t="shared" si="8"/>
        <v>0</v>
      </c>
      <c r="D42" s="3">
        <v>0</v>
      </c>
      <c r="E42" s="3">
        <f t="shared" si="9"/>
        <v>0</v>
      </c>
      <c r="F42" s="3">
        <f t="shared" si="10"/>
        <v>0</v>
      </c>
      <c r="G42" s="3">
        <f t="shared" si="13"/>
        <v>0</v>
      </c>
      <c r="H42" s="3">
        <f t="shared" si="11"/>
        <v>0</v>
      </c>
      <c r="I42" s="13">
        <f t="shared" si="5"/>
        <v>59932</v>
      </c>
      <c r="J42" s="1">
        <f t="shared" si="12"/>
        <v>0</v>
      </c>
    </row>
    <row r="43" spans="1:10" x14ac:dyDescent="0.25">
      <c r="A43" s="12">
        <f t="shared" si="6"/>
        <v>60298</v>
      </c>
      <c r="B43" s="5">
        <f t="shared" si="7"/>
        <v>41</v>
      </c>
      <c r="C43" s="3">
        <f t="shared" si="8"/>
        <v>0</v>
      </c>
      <c r="D43" s="3">
        <v>0</v>
      </c>
      <c r="E43" s="3">
        <f t="shared" si="9"/>
        <v>0</v>
      </c>
      <c r="F43" s="3">
        <f t="shared" si="10"/>
        <v>0</v>
      </c>
      <c r="G43" s="3">
        <f t="shared" si="13"/>
        <v>0</v>
      </c>
      <c r="H43" s="3">
        <f t="shared" si="11"/>
        <v>0</v>
      </c>
      <c r="I43" s="13">
        <f t="shared" si="5"/>
        <v>60298</v>
      </c>
      <c r="J43" s="1">
        <f t="shared" si="12"/>
        <v>0</v>
      </c>
    </row>
    <row r="44" spans="1:10" x14ac:dyDescent="0.25">
      <c r="A44" s="12">
        <f t="shared" si="6"/>
        <v>60664</v>
      </c>
      <c r="B44" s="5">
        <f t="shared" si="7"/>
        <v>42</v>
      </c>
      <c r="C44" s="3">
        <f t="shared" si="8"/>
        <v>0</v>
      </c>
      <c r="D44" s="3">
        <v>0</v>
      </c>
      <c r="E44" s="3">
        <f t="shared" si="9"/>
        <v>0</v>
      </c>
      <c r="F44" s="3">
        <f t="shared" si="10"/>
        <v>0</v>
      </c>
      <c r="G44" s="3">
        <f t="shared" si="13"/>
        <v>0</v>
      </c>
      <c r="H44" s="3">
        <f t="shared" si="11"/>
        <v>0</v>
      </c>
      <c r="I44" s="13">
        <f t="shared" si="5"/>
        <v>60664</v>
      </c>
      <c r="J44" s="1">
        <f t="shared" si="12"/>
        <v>0</v>
      </c>
    </row>
    <row r="45" spans="1:10" x14ac:dyDescent="0.25">
      <c r="A45" s="12">
        <f t="shared" si="6"/>
        <v>61030</v>
      </c>
      <c r="B45" s="5">
        <f t="shared" si="7"/>
        <v>43</v>
      </c>
      <c r="C45" s="3">
        <f t="shared" si="8"/>
        <v>0</v>
      </c>
      <c r="D45" s="3">
        <v>0</v>
      </c>
      <c r="E45" s="3">
        <f t="shared" si="9"/>
        <v>0</v>
      </c>
      <c r="F45" s="3">
        <f t="shared" si="10"/>
        <v>0</v>
      </c>
      <c r="G45" s="3">
        <f t="shared" si="13"/>
        <v>0</v>
      </c>
      <c r="H45" s="3">
        <f t="shared" si="11"/>
        <v>0</v>
      </c>
      <c r="I45" s="13">
        <f t="shared" si="5"/>
        <v>61030</v>
      </c>
      <c r="J45" s="1">
        <f t="shared" si="12"/>
        <v>0</v>
      </c>
    </row>
    <row r="46" spans="1:10" x14ac:dyDescent="0.25">
      <c r="A46" s="12">
        <f t="shared" si="6"/>
        <v>61396</v>
      </c>
      <c r="B46" s="5">
        <f t="shared" si="7"/>
        <v>44</v>
      </c>
      <c r="C46" s="3">
        <f t="shared" si="8"/>
        <v>0</v>
      </c>
      <c r="D46" s="3">
        <v>0</v>
      </c>
      <c r="E46" s="3">
        <f t="shared" si="9"/>
        <v>0</v>
      </c>
      <c r="F46" s="3">
        <f t="shared" si="10"/>
        <v>0</v>
      </c>
      <c r="G46" s="3">
        <f t="shared" si="13"/>
        <v>0</v>
      </c>
      <c r="H46" s="3">
        <f t="shared" si="11"/>
        <v>0</v>
      </c>
      <c r="I46" s="13">
        <f t="shared" si="5"/>
        <v>61396</v>
      </c>
      <c r="J46" s="1">
        <f t="shared" si="12"/>
        <v>0</v>
      </c>
    </row>
    <row r="47" spans="1:10" x14ac:dyDescent="0.25">
      <c r="A47" s="12">
        <f t="shared" si="6"/>
        <v>61762</v>
      </c>
      <c r="B47" s="5">
        <f t="shared" si="7"/>
        <v>45</v>
      </c>
      <c r="C47" s="3">
        <f t="shared" si="8"/>
        <v>0</v>
      </c>
      <c r="D47" s="3">
        <v>0</v>
      </c>
      <c r="E47" s="3">
        <f t="shared" si="9"/>
        <v>0</v>
      </c>
      <c r="F47" s="3">
        <f t="shared" si="10"/>
        <v>0</v>
      </c>
      <c r="G47" s="3">
        <f t="shared" si="13"/>
        <v>0</v>
      </c>
      <c r="H47" s="3">
        <f t="shared" si="11"/>
        <v>0</v>
      </c>
      <c r="I47" s="13">
        <f t="shared" si="5"/>
        <v>61762</v>
      </c>
      <c r="J47" s="1">
        <f t="shared" si="12"/>
        <v>0</v>
      </c>
    </row>
    <row r="48" spans="1:10" x14ac:dyDescent="0.25">
      <c r="A48" s="12">
        <f t="shared" si="6"/>
        <v>62128</v>
      </c>
      <c r="B48" s="5">
        <f t="shared" si="7"/>
        <v>46</v>
      </c>
      <c r="C48" s="3">
        <f t="shared" si="8"/>
        <v>0</v>
      </c>
      <c r="D48" s="3">
        <v>0</v>
      </c>
      <c r="E48" s="3">
        <f t="shared" si="9"/>
        <v>0</v>
      </c>
      <c r="F48" s="3">
        <f t="shared" si="10"/>
        <v>0</v>
      </c>
      <c r="G48" s="3">
        <f t="shared" si="13"/>
        <v>0</v>
      </c>
      <c r="H48" s="3">
        <f t="shared" si="11"/>
        <v>0</v>
      </c>
      <c r="I48" s="13">
        <f t="shared" si="5"/>
        <v>62128</v>
      </c>
      <c r="J48" s="1">
        <f t="shared" si="12"/>
        <v>0</v>
      </c>
    </row>
    <row r="49" spans="1:10" x14ac:dyDescent="0.25">
      <c r="A49" s="12">
        <f t="shared" si="6"/>
        <v>62494</v>
      </c>
      <c r="B49" s="5">
        <f t="shared" si="7"/>
        <v>47</v>
      </c>
      <c r="C49" s="3">
        <f t="shared" si="8"/>
        <v>0</v>
      </c>
      <c r="D49" s="3">
        <v>0</v>
      </c>
      <c r="E49" s="3">
        <f t="shared" si="9"/>
        <v>0</v>
      </c>
      <c r="F49" s="3">
        <f t="shared" si="10"/>
        <v>0</v>
      </c>
      <c r="G49" s="3">
        <f t="shared" si="13"/>
        <v>0</v>
      </c>
      <c r="H49" s="3">
        <f t="shared" si="11"/>
        <v>0</v>
      </c>
      <c r="I49" s="13">
        <f t="shared" si="5"/>
        <v>62494</v>
      </c>
      <c r="J49" s="1">
        <f t="shared" si="12"/>
        <v>0</v>
      </c>
    </row>
    <row r="50" spans="1:10" x14ac:dyDescent="0.25">
      <c r="A50" s="12">
        <f t="shared" si="6"/>
        <v>62860</v>
      </c>
      <c r="B50" s="5">
        <f t="shared" si="7"/>
        <v>48</v>
      </c>
      <c r="C50" s="3">
        <f t="shared" si="8"/>
        <v>0</v>
      </c>
      <c r="D50" s="3">
        <v>0</v>
      </c>
      <c r="E50" s="3">
        <f t="shared" si="9"/>
        <v>0</v>
      </c>
      <c r="F50" s="3">
        <f t="shared" si="10"/>
        <v>0</v>
      </c>
      <c r="G50" s="3">
        <f t="shared" si="13"/>
        <v>0</v>
      </c>
      <c r="H50" s="3">
        <f t="shared" si="11"/>
        <v>0</v>
      </c>
      <c r="I50" s="13">
        <f t="shared" si="5"/>
        <v>62860</v>
      </c>
      <c r="J50" s="1">
        <f t="shared" si="12"/>
        <v>0</v>
      </c>
    </row>
    <row r="51" spans="1:10" x14ac:dyDescent="0.25">
      <c r="A51" s="12">
        <f t="shared" si="6"/>
        <v>63226</v>
      </c>
      <c r="B51" s="5">
        <f t="shared" si="7"/>
        <v>49</v>
      </c>
      <c r="C51" s="3">
        <f t="shared" si="8"/>
        <v>0</v>
      </c>
      <c r="D51" s="3">
        <v>0</v>
      </c>
      <c r="E51" s="3">
        <f t="shared" si="9"/>
        <v>0</v>
      </c>
      <c r="F51" s="3">
        <f t="shared" si="10"/>
        <v>0</v>
      </c>
      <c r="G51" s="3">
        <f t="shared" si="13"/>
        <v>0</v>
      </c>
      <c r="H51" s="3">
        <f t="shared" si="11"/>
        <v>0</v>
      </c>
      <c r="I51" s="13">
        <f t="shared" si="5"/>
        <v>63226</v>
      </c>
      <c r="J51" s="1">
        <f t="shared" si="12"/>
        <v>0</v>
      </c>
    </row>
    <row r="52" spans="1:10" x14ac:dyDescent="0.25">
      <c r="A52" s="12">
        <f t="shared" si="6"/>
        <v>63592</v>
      </c>
      <c r="B52" s="5">
        <f t="shared" si="7"/>
        <v>50</v>
      </c>
      <c r="C52" s="3">
        <f t="shared" si="8"/>
        <v>0</v>
      </c>
      <c r="D52" s="3">
        <v>0</v>
      </c>
      <c r="E52" s="3">
        <f t="shared" si="9"/>
        <v>0</v>
      </c>
      <c r="F52" s="3">
        <f t="shared" si="10"/>
        <v>0</v>
      </c>
      <c r="G52" s="3">
        <f t="shared" si="13"/>
        <v>0</v>
      </c>
      <c r="H52" s="3">
        <f t="shared" si="11"/>
        <v>0</v>
      </c>
      <c r="I52" s="13">
        <f t="shared" si="5"/>
        <v>63592</v>
      </c>
      <c r="J52" s="1">
        <f t="shared" si="12"/>
        <v>0</v>
      </c>
    </row>
    <row r="53" spans="1:10" x14ac:dyDescent="0.25">
      <c r="A53" s="12">
        <f t="shared" si="6"/>
        <v>63958</v>
      </c>
      <c r="B53" s="5">
        <f t="shared" si="7"/>
        <v>51</v>
      </c>
      <c r="C53" s="3">
        <f t="shared" si="8"/>
        <v>0</v>
      </c>
      <c r="D53" s="3">
        <v>0</v>
      </c>
      <c r="E53" s="3">
        <f t="shared" si="9"/>
        <v>0</v>
      </c>
      <c r="F53" s="3">
        <f t="shared" si="10"/>
        <v>0</v>
      </c>
      <c r="G53" s="3">
        <f t="shared" si="13"/>
        <v>0</v>
      </c>
      <c r="H53" s="3">
        <f t="shared" si="11"/>
        <v>0</v>
      </c>
      <c r="I53" s="13">
        <f t="shared" si="5"/>
        <v>63958</v>
      </c>
      <c r="J53" s="1">
        <f t="shared" si="12"/>
        <v>0</v>
      </c>
    </row>
    <row r="54" spans="1:10" x14ac:dyDescent="0.25">
      <c r="A54" s="12">
        <f t="shared" si="6"/>
        <v>64324</v>
      </c>
      <c r="B54" s="5">
        <f t="shared" si="7"/>
        <v>52</v>
      </c>
      <c r="C54" s="3">
        <f t="shared" si="8"/>
        <v>0</v>
      </c>
      <c r="D54" s="3">
        <v>0</v>
      </c>
      <c r="E54" s="3">
        <f t="shared" si="9"/>
        <v>0</v>
      </c>
      <c r="F54" s="3">
        <f t="shared" si="10"/>
        <v>0</v>
      </c>
      <c r="G54" s="3">
        <f t="shared" si="13"/>
        <v>0</v>
      </c>
      <c r="H54" s="3">
        <f t="shared" si="11"/>
        <v>0</v>
      </c>
      <c r="I54" s="13">
        <f t="shared" si="5"/>
        <v>64324</v>
      </c>
      <c r="J54" s="1">
        <f t="shared" si="12"/>
        <v>0</v>
      </c>
    </row>
    <row r="55" spans="1:10" x14ac:dyDescent="0.25">
      <c r="A55" s="12">
        <f t="shared" si="6"/>
        <v>64690</v>
      </c>
      <c r="B55" s="5">
        <f t="shared" si="7"/>
        <v>53</v>
      </c>
      <c r="C55" s="3">
        <f t="shared" si="8"/>
        <v>0</v>
      </c>
      <c r="D55" s="3">
        <v>0</v>
      </c>
      <c r="E55" s="3">
        <f t="shared" si="9"/>
        <v>0</v>
      </c>
      <c r="F55" s="3">
        <f t="shared" si="10"/>
        <v>0</v>
      </c>
      <c r="G55" s="3">
        <f t="shared" si="13"/>
        <v>0</v>
      </c>
      <c r="H55" s="3">
        <f t="shared" si="11"/>
        <v>0</v>
      </c>
      <c r="I55" s="13">
        <f t="shared" si="5"/>
        <v>64690</v>
      </c>
      <c r="J55" s="1">
        <f t="shared" si="12"/>
        <v>0</v>
      </c>
    </row>
    <row r="56" spans="1:10" x14ac:dyDescent="0.25">
      <c r="A56" s="12">
        <f t="shared" si="6"/>
        <v>65056</v>
      </c>
      <c r="B56" s="5">
        <f t="shared" si="7"/>
        <v>54</v>
      </c>
      <c r="C56" s="3">
        <f t="shared" si="8"/>
        <v>0</v>
      </c>
      <c r="D56" s="3">
        <v>0</v>
      </c>
      <c r="E56" s="3">
        <f t="shared" si="9"/>
        <v>0</v>
      </c>
      <c r="F56" s="3">
        <f t="shared" si="10"/>
        <v>0</v>
      </c>
      <c r="G56" s="3">
        <f t="shared" si="13"/>
        <v>0</v>
      </c>
      <c r="H56" s="3">
        <f t="shared" si="11"/>
        <v>0</v>
      </c>
      <c r="I56" s="13">
        <f t="shared" si="5"/>
        <v>65056</v>
      </c>
      <c r="J56" s="1">
        <f t="shared" si="12"/>
        <v>0</v>
      </c>
    </row>
    <row r="57" spans="1:10" x14ac:dyDescent="0.25">
      <c r="A57" s="12">
        <f t="shared" si="6"/>
        <v>65422</v>
      </c>
      <c r="B57" s="5">
        <f t="shared" si="7"/>
        <v>55</v>
      </c>
      <c r="C57" s="3">
        <f t="shared" si="8"/>
        <v>0</v>
      </c>
      <c r="D57" s="3">
        <v>0</v>
      </c>
      <c r="E57" s="3">
        <f t="shared" si="9"/>
        <v>0</v>
      </c>
      <c r="F57" s="3">
        <f t="shared" si="10"/>
        <v>0</v>
      </c>
      <c r="G57" s="3">
        <f t="shared" si="13"/>
        <v>0</v>
      </c>
      <c r="H57" s="3">
        <f t="shared" si="11"/>
        <v>0</v>
      </c>
      <c r="I57" s="13">
        <f t="shared" si="5"/>
        <v>65422</v>
      </c>
      <c r="J57" s="1">
        <f t="shared" si="12"/>
        <v>0</v>
      </c>
    </row>
    <row r="58" spans="1:10" x14ac:dyDescent="0.25">
      <c r="A58" s="12">
        <f t="shared" si="6"/>
        <v>65788</v>
      </c>
      <c r="B58" s="5">
        <f t="shared" si="7"/>
        <v>56</v>
      </c>
      <c r="C58" s="3">
        <f t="shared" si="8"/>
        <v>0</v>
      </c>
      <c r="D58" s="3">
        <v>0</v>
      </c>
      <c r="E58" s="3">
        <f t="shared" si="9"/>
        <v>0</v>
      </c>
      <c r="F58" s="3">
        <f t="shared" si="10"/>
        <v>0</v>
      </c>
      <c r="G58" s="3">
        <f t="shared" si="13"/>
        <v>0</v>
      </c>
      <c r="H58" s="3">
        <f t="shared" si="11"/>
        <v>0</v>
      </c>
      <c r="I58" s="13">
        <f t="shared" si="5"/>
        <v>65788</v>
      </c>
      <c r="J58" s="1">
        <f t="shared" si="12"/>
        <v>0</v>
      </c>
    </row>
    <row r="59" spans="1:10" x14ac:dyDescent="0.25">
      <c r="A59" s="12">
        <f t="shared" si="6"/>
        <v>66154</v>
      </c>
      <c r="B59" s="5">
        <f t="shared" si="7"/>
        <v>57</v>
      </c>
      <c r="C59" s="3">
        <f t="shared" si="8"/>
        <v>0</v>
      </c>
      <c r="D59" s="3">
        <v>0</v>
      </c>
      <c r="E59" s="3">
        <f t="shared" si="9"/>
        <v>0</v>
      </c>
      <c r="F59" s="3">
        <f t="shared" si="10"/>
        <v>0</v>
      </c>
      <c r="G59" s="3">
        <f t="shared" si="13"/>
        <v>0</v>
      </c>
      <c r="H59" s="3">
        <f t="shared" si="11"/>
        <v>0</v>
      </c>
      <c r="I59" s="13">
        <f t="shared" si="5"/>
        <v>66154</v>
      </c>
      <c r="J59" s="1">
        <f t="shared" si="12"/>
        <v>0</v>
      </c>
    </row>
    <row r="60" spans="1:10" x14ac:dyDescent="0.25">
      <c r="A60" s="12">
        <f t="shared" si="6"/>
        <v>66520</v>
      </c>
      <c r="B60" s="5">
        <f t="shared" si="7"/>
        <v>58</v>
      </c>
      <c r="C60" s="3">
        <f t="shared" si="8"/>
        <v>0</v>
      </c>
      <c r="D60" s="3">
        <v>0</v>
      </c>
      <c r="E60" s="3">
        <f t="shared" si="9"/>
        <v>0</v>
      </c>
      <c r="F60" s="3">
        <f t="shared" si="10"/>
        <v>0</v>
      </c>
      <c r="G60" s="3">
        <f t="shared" si="13"/>
        <v>0</v>
      </c>
      <c r="H60" s="3">
        <f t="shared" si="11"/>
        <v>0</v>
      </c>
      <c r="I60" s="13">
        <f t="shared" si="5"/>
        <v>66520</v>
      </c>
      <c r="J60" s="1">
        <f t="shared" si="12"/>
        <v>0</v>
      </c>
    </row>
    <row r="61" spans="1:10" x14ac:dyDescent="0.25">
      <c r="A61" s="13" t="s">
        <v>11</v>
      </c>
      <c r="E61" s="1">
        <f>SUM(E2:E60)</f>
        <v>6170626.1084902501</v>
      </c>
      <c r="F61" s="1">
        <f>SUM(F2:F60)</f>
        <v>12950000</v>
      </c>
      <c r="G61" s="1">
        <f>SUM(G2:G60)</f>
        <v>6774145.5250000013</v>
      </c>
      <c r="H61" s="1">
        <f>IF(G60&lt;&gt;0,"Nicht möglich",SUM(H2:H60))</f>
        <v>7649989.3509867676</v>
      </c>
      <c r="I61" s="13">
        <f>MIN(I2:I60)</f>
        <v>59200</v>
      </c>
      <c r="J61" s="1">
        <f>SUM(J2:J60)</f>
        <v>4113747.0207763198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2"/>
  <sheetViews>
    <sheetView workbookViewId="0">
      <pane ySplit="1" topLeftCell="A41" activePane="bottomLeft" state="frozen"/>
      <selection pane="bottomLeft" activeCell="G62" sqref="G62"/>
    </sheetView>
  </sheetViews>
  <sheetFormatPr baseColWidth="10" defaultRowHeight="15" x14ac:dyDescent="0.25"/>
  <cols>
    <col min="1" max="1" width="5.140625" style="13" customWidth="1"/>
    <col min="4" max="4" width="13.5703125" customWidth="1"/>
    <col min="5" max="5" width="11.28515625" customWidth="1"/>
    <col min="9" max="9" width="14.85546875" customWidth="1"/>
    <col min="10" max="10" width="11.42578125" style="13"/>
  </cols>
  <sheetData>
    <row r="1" spans="1:11" s="7" customFormat="1" ht="54" customHeight="1" x14ac:dyDescent="0.25">
      <c r="A1" s="11" t="s">
        <v>8</v>
      </c>
      <c r="B1" s="6" t="s">
        <v>39</v>
      </c>
      <c r="C1" s="6" t="s">
        <v>41</v>
      </c>
      <c r="D1" s="6" t="s">
        <v>51</v>
      </c>
      <c r="E1" s="6" t="s">
        <v>50</v>
      </c>
      <c r="F1" s="6" t="s">
        <v>28</v>
      </c>
      <c r="G1" s="6" t="s">
        <v>40</v>
      </c>
      <c r="H1" s="6" t="s">
        <v>46</v>
      </c>
      <c r="I1" s="7" t="s">
        <v>52</v>
      </c>
      <c r="J1" s="14" t="s">
        <v>55</v>
      </c>
      <c r="K1" s="7" t="s">
        <v>60</v>
      </c>
    </row>
    <row r="2" spans="1:11" x14ac:dyDescent="0.25">
      <c r="A2" s="12">
        <v>45292</v>
      </c>
      <c r="B2" s="5">
        <v>0</v>
      </c>
      <c r="C2" s="3">
        <f>IF(B2&lt;Einzelschritte,SanierungssummeBI/Einzelschritte*(1-FörderungSanierung)*(1+Inflation+KostenexplosionSanierung)^B2,0)-D2</f>
        <v>829411</v>
      </c>
      <c r="D2" s="3">
        <f t="shared" ref="D2:D33" si="0">IF(B2&lt;Einzelschritte,Eigenanteil,0)</f>
        <v>0</v>
      </c>
      <c r="E2" s="3">
        <f t="shared" ref="E2:E33" si="1">C2*Zinssatz</f>
        <v>33176.44</v>
      </c>
      <c r="F2" s="3">
        <f t="shared" ref="F2:F33" si="2">IF(C2&gt;0,Kreditdienst,0)</f>
        <v>350000</v>
      </c>
      <c r="G2" s="3">
        <f>F2-E2</f>
        <v>316823.56</v>
      </c>
      <c r="H2" s="3">
        <f t="shared" ref="H2:H33" si="3">F2*(1-Inflation)^B2</f>
        <v>350000</v>
      </c>
      <c r="I2" s="1">
        <f t="shared" ref="I2:I33" si="4">D2*(1-Inflation)^B2</f>
        <v>0</v>
      </c>
      <c r="J2" s="13" t="b">
        <f>IF(B2&gt;0,IF(G2=0,A2,J1))</f>
        <v>0</v>
      </c>
      <c r="K2" s="1">
        <f t="shared" ref="K2:K33" si="5">E2*(1-Inflation)^B2</f>
        <v>33176.44</v>
      </c>
    </row>
    <row r="3" spans="1:11" x14ac:dyDescent="0.25">
      <c r="A3" s="12">
        <f>A2+366</f>
        <v>45658</v>
      </c>
      <c r="B3" s="5">
        <f>B2+1</f>
        <v>1</v>
      </c>
      <c r="C3" s="3">
        <f t="shared" ref="C3:C34" si="6">IF(B3&lt;Einzelschritte,SanierungssummeBI/Einzelschritte*(1-FörderungSanierung)*(1+Inflation+KostenexplosionSanierung)^B3,0)+C2-G2-D3</f>
        <v>1408351.3199999998</v>
      </c>
      <c r="D3" s="3">
        <f t="shared" si="0"/>
        <v>0</v>
      </c>
      <c r="E3" s="3">
        <f t="shared" si="1"/>
        <v>56334.052799999998</v>
      </c>
      <c r="F3" s="3">
        <f t="shared" si="2"/>
        <v>350000</v>
      </c>
      <c r="G3" s="3">
        <f t="shared" ref="G3:G34" si="7">IF((F3-E3)&lt;C3,F3-E3,C3)</f>
        <v>293665.9472</v>
      </c>
      <c r="H3" s="3">
        <f t="shared" si="3"/>
        <v>339500</v>
      </c>
      <c r="I3" s="1">
        <f t="shared" si="4"/>
        <v>0</v>
      </c>
      <c r="J3" s="13" t="b">
        <f t="shared" ref="J3:J60" si="8">IF(B3&gt;0,IF(G3=0,A3,J2))</f>
        <v>0</v>
      </c>
      <c r="K3" s="1">
        <f t="shared" si="5"/>
        <v>54644.031215999996</v>
      </c>
    </row>
    <row r="4" spans="1:11" x14ac:dyDescent="0.25">
      <c r="A4" s="12">
        <f t="shared" ref="A4:A60" si="9">A3+366</f>
        <v>46024</v>
      </c>
      <c r="B4" s="5">
        <f t="shared" ref="B4:B60" si="10">B3+1</f>
        <v>2</v>
      </c>
      <c r="C4" s="3">
        <f t="shared" si="6"/>
        <v>2082110.3631999998</v>
      </c>
      <c r="D4" s="3">
        <f t="shared" si="0"/>
        <v>0</v>
      </c>
      <c r="E4" s="3">
        <f t="shared" si="1"/>
        <v>83284.414527999994</v>
      </c>
      <c r="F4" s="3">
        <f t="shared" si="2"/>
        <v>350000</v>
      </c>
      <c r="G4" s="3">
        <f t="shared" si="7"/>
        <v>266715.58547200001</v>
      </c>
      <c r="H4" s="3">
        <f t="shared" si="3"/>
        <v>329315</v>
      </c>
      <c r="I4" s="1">
        <f t="shared" si="4"/>
        <v>0</v>
      </c>
      <c r="J4" s="13" t="b">
        <f t="shared" si="8"/>
        <v>0</v>
      </c>
      <c r="K4" s="1">
        <f t="shared" si="5"/>
        <v>78362.305629395196</v>
      </c>
    </row>
    <row r="5" spans="1:11" x14ac:dyDescent="0.25">
      <c r="A5" s="12">
        <f t="shared" si="9"/>
        <v>46390</v>
      </c>
      <c r="B5" s="5">
        <f t="shared" si="10"/>
        <v>3</v>
      </c>
      <c r="C5" s="3">
        <f t="shared" si="6"/>
        <v>2860213.7673599999</v>
      </c>
      <c r="D5" s="3">
        <f t="shared" si="0"/>
        <v>0</v>
      </c>
      <c r="E5" s="3">
        <f t="shared" si="1"/>
        <v>114408.55069439999</v>
      </c>
      <c r="F5" s="3">
        <f t="shared" si="2"/>
        <v>350000</v>
      </c>
      <c r="G5" s="3">
        <f t="shared" si="7"/>
        <v>235591.44930560002</v>
      </c>
      <c r="H5" s="3">
        <f t="shared" si="3"/>
        <v>319435.55</v>
      </c>
      <c r="I5" s="1">
        <f t="shared" si="4"/>
        <v>0</v>
      </c>
      <c r="J5" s="13" t="b">
        <f t="shared" si="8"/>
        <v>0</v>
      </c>
      <c r="K5" s="1">
        <f t="shared" si="5"/>
        <v>104417.59518791012</v>
      </c>
    </row>
    <row r="6" spans="1:11" x14ac:dyDescent="0.25">
      <c r="A6" s="12">
        <f t="shared" si="9"/>
        <v>46756</v>
      </c>
      <c r="B6" s="5">
        <f t="shared" si="10"/>
        <v>4</v>
      </c>
      <c r="C6" s="3">
        <f t="shared" si="6"/>
        <v>3753026.8268569601</v>
      </c>
      <c r="D6" s="3">
        <f t="shared" si="0"/>
        <v>0</v>
      </c>
      <c r="E6" s="3">
        <f t="shared" si="1"/>
        <v>150121.07307427839</v>
      </c>
      <c r="F6" s="3">
        <f t="shared" si="2"/>
        <v>350000</v>
      </c>
      <c r="G6" s="3">
        <f t="shared" si="7"/>
        <v>199878.92692572161</v>
      </c>
      <c r="H6" s="3">
        <f t="shared" si="3"/>
        <v>309852.48349999997</v>
      </c>
      <c r="I6" s="1">
        <f t="shared" si="4"/>
        <v>0</v>
      </c>
      <c r="J6" s="13" t="b">
        <f t="shared" si="8"/>
        <v>0</v>
      </c>
      <c r="K6" s="1">
        <f t="shared" si="5"/>
        <v>132901.10662214324</v>
      </c>
    </row>
    <row r="7" spans="1:11" x14ac:dyDescent="0.25">
      <c r="A7" s="12">
        <f t="shared" si="9"/>
        <v>47122</v>
      </c>
      <c r="B7" s="5">
        <f t="shared" si="10"/>
        <v>5</v>
      </c>
      <c r="C7" s="3">
        <f t="shared" si="6"/>
        <v>3553147.8999312385</v>
      </c>
      <c r="D7" s="3">
        <f t="shared" si="0"/>
        <v>0</v>
      </c>
      <c r="E7" s="3">
        <f t="shared" si="1"/>
        <v>142125.91599724954</v>
      </c>
      <c r="F7" s="3">
        <f t="shared" si="2"/>
        <v>350000</v>
      </c>
      <c r="G7" s="3">
        <f t="shared" si="7"/>
        <v>207874.08400275046</v>
      </c>
      <c r="H7" s="3">
        <f t="shared" si="3"/>
        <v>300556.90899499995</v>
      </c>
      <c r="I7" s="1">
        <f t="shared" si="4"/>
        <v>0</v>
      </c>
      <c r="J7" s="13" t="b">
        <f t="shared" si="8"/>
        <v>0</v>
      </c>
      <c r="K7" s="1">
        <f t="shared" si="5"/>
        <v>122048.36000061811</v>
      </c>
    </row>
    <row r="8" spans="1:11" x14ac:dyDescent="0.25">
      <c r="A8" s="12">
        <f t="shared" si="9"/>
        <v>47488</v>
      </c>
      <c r="B8" s="5">
        <f t="shared" si="10"/>
        <v>6</v>
      </c>
      <c r="C8" s="3">
        <f t="shared" si="6"/>
        <v>3345273.815928488</v>
      </c>
      <c r="D8" s="3">
        <f t="shared" si="0"/>
        <v>0</v>
      </c>
      <c r="E8" s="3">
        <f t="shared" si="1"/>
        <v>133810.95263713953</v>
      </c>
      <c r="F8" s="3">
        <f t="shared" si="2"/>
        <v>350000</v>
      </c>
      <c r="G8" s="3">
        <f t="shared" si="7"/>
        <v>216189.04736286047</v>
      </c>
      <c r="H8" s="3">
        <f t="shared" si="3"/>
        <v>291540.20172514999</v>
      </c>
      <c r="I8" s="1">
        <f t="shared" si="4"/>
        <v>0</v>
      </c>
      <c r="J8" s="13" t="b">
        <f t="shared" si="8"/>
        <v>0</v>
      </c>
      <c r="K8" s="1">
        <f t="shared" si="5"/>
        <v>111460.77749961757</v>
      </c>
    </row>
    <row r="9" spans="1:11" x14ac:dyDescent="0.25">
      <c r="A9" s="12">
        <f t="shared" si="9"/>
        <v>47854</v>
      </c>
      <c r="B9" s="5">
        <f t="shared" si="10"/>
        <v>7</v>
      </c>
      <c r="C9" s="3">
        <f t="shared" si="6"/>
        <v>3129084.7685656277</v>
      </c>
      <c r="D9" s="3">
        <f t="shared" si="0"/>
        <v>0</v>
      </c>
      <c r="E9" s="3">
        <f t="shared" si="1"/>
        <v>125163.39074262511</v>
      </c>
      <c r="F9" s="3">
        <f t="shared" si="2"/>
        <v>350000</v>
      </c>
      <c r="G9" s="3">
        <f t="shared" si="7"/>
        <v>224836.60925737489</v>
      </c>
      <c r="H9" s="3">
        <f t="shared" si="3"/>
        <v>282793.99567339546</v>
      </c>
      <c r="I9" s="1">
        <f t="shared" si="4"/>
        <v>0</v>
      </c>
      <c r="J9" s="13" t="b">
        <f t="shared" si="8"/>
        <v>0</v>
      </c>
      <c r="K9" s="1">
        <f t="shared" si="5"/>
        <v>101129.87251467838</v>
      </c>
    </row>
    <row r="10" spans="1:11" x14ac:dyDescent="0.25">
      <c r="A10" s="12">
        <f t="shared" si="9"/>
        <v>48220</v>
      </c>
      <c r="B10" s="5">
        <f t="shared" si="10"/>
        <v>8</v>
      </c>
      <c r="C10" s="3">
        <f t="shared" si="6"/>
        <v>2904248.1593082529</v>
      </c>
      <c r="D10" s="3">
        <f t="shared" si="0"/>
        <v>0</v>
      </c>
      <c r="E10" s="3">
        <f t="shared" si="1"/>
        <v>116169.92637233011</v>
      </c>
      <c r="F10" s="3">
        <f t="shared" si="2"/>
        <v>350000</v>
      </c>
      <c r="G10" s="3">
        <f t="shared" si="7"/>
        <v>233830.07362766989</v>
      </c>
      <c r="H10" s="3">
        <f t="shared" si="3"/>
        <v>274310.17580319359</v>
      </c>
      <c r="I10" s="1">
        <f t="shared" si="4"/>
        <v>0</v>
      </c>
      <c r="J10" s="13" t="b">
        <f t="shared" si="8"/>
        <v>0</v>
      </c>
      <c r="K10" s="1">
        <f t="shared" si="5"/>
        <v>91047.408360679794</v>
      </c>
    </row>
    <row r="11" spans="1:11" x14ac:dyDescent="0.25">
      <c r="A11" s="12">
        <f t="shared" si="9"/>
        <v>48586</v>
      </c>
      <c r="B11" s="5">
        <f t="shared" si="10"/>
        <v>9</v>
      </c>
      <c r="C11" s="3">
        <f t="shared" si="6"/>
        <v>2670418.085680583</v>
      </c>
      <c r="D11" s="3">
        <f t="shared" si="0"/>
        <v>0</v>
      </c>
      <c r="E11" s="3">
        <f t="shared" si="1"/>
        <v>106816.72342722332</v>
      </c>
      <c r="F11" s="3">
        <f t="shared" si="2"/>
        <v>350000</v>
      </c>
      <c r="G11" s="3">
        <f t="shared" si="7"/>
        <v>243183.27657277667</v>
      </c>
      <c r="H11" s="3">
        <f t="shared" si="3"/>
        <v>266080.8705290978</v>
      </c>
      <c r="I11" s="1">
        <f t="shared" si="4"/>
        <v>0</v>
      </c>
      <c r="J11" s="13" t="b">
        <f t="shared" si="8"/>
        <v>0</v>
      </c>
      <c r="K11" s="1">
        <f t="shared" si="5"/>
        <v>81205.390733089866</v>
      </c>
    </row>
    <row r="12" spans="1:11" x14ac:dyDescent="0.25">
      <c r="A12" s="12">
        <f t="shared" si="9"/>
        <v>48952</v>
      </c>
      <c r="B12" s="5">
        <f t="shared" si="10"/>
        <v>10</v>
      </c>
      <c r="C12" s="3">
        <f t="shared" si="6"/>
        <v>2427234.8091078065</v>
      </c>
      <c r="D12" s="3">
        <f t="shared" si="0"/>
        <v>0</v>
      </c>
      <c r="E12" s="3">
        <f t="shared" si="1"/>
        <v>97089.392364312269</v>
      </c>
      <c r="F12" s="3">
        <f t="shared" si="2"/>
        <v>350000</v>
      </c>
      <c r="G12" s="3">
        <f t="shared" si="7"/>
        <v>252910.60763568775</v>
      </c>
      <c r="H12" s="3">
        <f t="shared" si="3"/>
        <v>258098.44441322488</v>
      </c>
      <c r="I12" s="1">
        <f t="shared" si="4"/>
        <v>0</v>
      </c>
      <c r="J12" s="13" t="b">
        <f t="shared" si="8"/>
        <v>0</v>
      </c>
      <c r="K12" s="1">
        <f t="shared" si="5"/>
        <v>71596.060395012086</v>
      </c>
    </row>
    <row r="13" spans="1:11" x14ac:dyDescent="0.25">
      <c r="A13" s="12">
        <f t="shared" si="9"/>
        <v>49318</v>
      </c>
      <c r="B13" s="5">
        <f t="shared" si="10"/>
        <v>11</v>
      </c>
      <c r="C13" s="3">
        <f t="shared" si="6"/>
        <v>2174324.201472119</v>
      </c>
      <c r="D13" s="3">
        <f t="shared" si="0"/>
        <v>0</v>
      </c>
      <c r="E13" s="3">
        <f t="shared" si="1"/>
        <v>86972.968058884755</v>
      </c>
      <c r="F13" s="3">
        <f t="shared" si="2"/>
        <v>350000</v>
      </c>
      <c r="G13" s="3">
        <f t="shared" si="7"/>
        <v>263027.03194111527</v>
      </c>
      <c r="H13" s="3">
        <f t="shared" si="3"/>
        <v>250355.49108082813</v>
      </c>
      <c r="I13" s="1">
        <f t="shared" si="4"/>
        <v>0</v>
      </c>
      <c r="J13" s="13" t="b">
        <f t="shared" si="8"/>
        <v>0</v>
      </c>
      <c r="K13" s="1">
        <f t="shared" si="5"/>
        <v>62211.886083255056</v>
      </c>
    </row>
    <row r="14" spans="1:11" x14ac:dyDescent="0.25">
      <c r="A14" s="12">
        <f t="shared" si="9"/>
        <v>49684</v>
      </c>
      <c r="B14" s="5">
        <f t="shared" si="10"/>
        <v>12</v>
      </c>
      <c r="C14" s="3">
        <f t="shared" si="6"/>
        <v>1911297.1695310036</v>
      </c>
      <c r="D14" s="3">
        <f t="shared" si="0"/>
        <v>0</v>
      </c>
      <c r="E14" s="3">
        <f t="shared" si="1"/>
        <v>76451.886781240144</v>
      </c>
      <c r="F14" s="3">
        <f t="shared" si="2"/>
        <v>350000</v>
      </c>
      <c r="G14" s="3">
        <f t="shared" si="7"/>
        <v>273548.11321875989</v>
      </c>
      <c r="H14" s="3">
        <f t="shared" si="3"/>
        <v>242844.82634840324</v>
      </c>
      <c r="I14" s="1">
        <f t="shared" si="4"/>
        <v>0</v>
      </c>
      <c r="J14" s="13" t="b">
        <f t="shared" si="8"/>
        <v>0</v>
      </c>
      <c r="K14" s="1">
        <f t="shared" si="5"/>
        <v>53045.557626851565</v>
      </c>
    </row>
    <row r="15" spans="1:11" x14ac:dyDescent="0.25">
      <c r="A15" s="12">
        <f t="shared" si="9"/>
        <v>50050</v>
      </c>
      <c r="B15" s="5">
        <f t="shared" si="10"/>
        <v>13</v>
      </c>
      <c r="C15" s="3">
        <f t="shared" si="6"/>
        <v>1637749.0563122437</v>
      </c>
      <c r="D15" s="3">
        <f t="shared" si="0"/>
        <v>0</v>
      </c>
      <c r="E15" s="3">
        <f t="shared" si="1"/>
        <v>65509.96225248975</v>
      </c>
      <c r="F15" s="3">
        <f t="shared" si="2"/>
        <v>350000</v>
      </c>
      <c r="G15" s="3">
        <f t="shared" si="7"/>
        <v>284490.03774751024</v>
      </c>
      <c r="H15" s="3">
        <f t="shared" si="3"/>
        <v>235559.48155795116</v>
      </c>
      <c r="I15" s="1">
        <f t="shared" si="4"/>
        <v>0</v>
      </c>
      <c r="J15" s="13" t="b">
        <f t="shared" si="8"/>
        <v>0</v>
      </c>
      <c r="K15" s="1">
        <f t="shared" si="5"/>
        <v>44089.979271649812</v>
      </c>
    </row>
    <row r="16" spans="1:11" x14ac:dyDescent="0.25">
      <c r="A16" s="12">
        <f t="shared" si="9"/>
        <v>50416</v>
      </c>
      <c r="B16" s="5">
        <f t="shared" si="10"/>
        <v>14</v>
      </c>
      <c r="C16" s="3">
        <f t="shared" si="6"/>
        <v>1353259.0185647334</v>
      </c>
      <c r="D16" s="3">
        <f t="shared" si="0"/>
        <v>0</v>
      </c>
      <c r="E16" s="3">
        <f t="shared" si="1"/>
        <v>54130.360742589342</v>
      </c>
      <c r="F16" s="3">
        <f t="shared" si="2"/>
        <v>350000</v>
      </c>
      <c r="G16" s="3">
        <f t="shared" si="7"/>
        <v>295869.63925741066</v>
      </c>
      <c r="H16" s="3">
        <f t="shared" si="3"/>
        <v>228492.69711121262</v>
      </c>
      <c r="I16" s="1">
        <f t="shared" si="4"/>
        <v>0</v>
      </c>
      <c r="J16" s="13" t="b">
        <f t="shared" si="8"/>
        <v>0</v>
      </c>
      <c r="K16" s="1">
        <f t="shared" si="5"/>
        <v>35338.263204791831</v>
      </c>
    </row>
    <row r="17" spans="1:11" x14ac:dyDescent="0.25">
      <c r="A17" s="12">
        <f t="shared" si="9"/>
        <v>50782</v>
      </c>
      <c r="B17" s="5">
        <f t="shared" si="10"/>
        <v>15</v>
      </c>
      <c r="C17" s="3">
        <f t="shared" si="6"/>
        <v>1057389.3793073227</v>
      </c>
      <c r="D17" s="3">
        <f t="shared" si="0"/>
        <v>0</v>
      </c>
      <c r="E17" s="3">
        <f t="shared" si="1"/>
        <v>42295.575172292905</v>
      </c>
      <c r="F17" s="3">
        <f t="shared" si="2"/>
        <v>350000</v>
      </c>
      <c r="G17" s="3">
        <f t="shared" si="7"/>
        <v>307704.42482770712</v>
      </c>
      <c r="H17" s="3">
        <f t="shared" si="3"/>
        <v>221637.91619787624</v>
      </c>
      <c r="I17" s="1">
        <f t="shared" si="4"/>
        <v>0</v>
      </c>
      <c r="J17" s="13" t="b">
        <f t="shared" si="8"/>
        <v>0</v>
      </c>
      <c r="K17" s="1">
        <f t="shared" si="5"/>
        <v>26783.72327307894</v>
      </c>
    </row>
    <row r="18" spans="1:11" x14ac:dyDescent="0.25">
      <c r="A18" s="12">
        <f t="shared" si="9"/>
        <v>51148</v>
      </c>
      <c r="B18" s="5">
        <f t="shared" si="10"/>
        <v>16</v>
      </c>
      <c r="C18" s="3">
        <f t="shared" si="6"/>
        <v>749684.95447961555</v>
      </c>
      <c r="D18" s="3">
        <f t="shared" si="0"/>
        <v>0</v>
      </c>
      <c r="E18" s="3">
        <f t="shared" si="1"/>
        <v>29987.398179184624</v>
      </c>
      <c r="F18" s="3">
        <f t="shared" si="2"/>
        <v>350000</v>
      </c>
      <c r="G18" s="3">
        <f t="shared" si="7"/>
        <v>320012.60182081535</v>
      </c>
      <c r="H18" s="3">
        <f t="shared" si="3"/>
        <v>214988.77871193996</v>
      </c>
      <c r="I18" s="1">
        <f t="shared" si="4"/>
        <v>0</v>
      </c>
      <c r="J18" s="13" t="b">
        <f t="shared" si="8"/>
        <v>0</v>
      </c>
      <c r="K18" s="1">
        <f t="shared" si="5"/>
        <v>18419.868889404439</v>
      </c>
    </row>
    <row r="19" spans="1:11" x14ac:dyDescent="0.25">
      <c r="A19" s="12">
        <f t="shared" si="9"/>
        <v>51514</v>
      </c>
      <c r="B19" s="5">
        <f t="shared" si="10"/>
        <v>17</v>
      </c>
      <c r="C19" s="3">
        <f t="shared" si="6"/>
        <v>429672.3526588002</v>
      </c>
      <c r="D19" s="3">
        <f t="shared" si="0"/>
        <v>0</v>
      </c>
      <c r="E19" s="3">
        <f t="shared" si="1"/>
        <v>17186.894106352007</v>
      </c>
      <c r="F19" s="3">
        <f t="shared" si="2"/>
        <v>350000</v>
      </c>
      <c r="G19" s="3">
        <f t="shared" si="7"/>
        <v>332813.105893648</v>
      </c>
      <c r="H19" s="3">
        <f t="shared" si="3"/>
        <v>208539.11535058176</v>
      </c>
      <c r="I19" s="1">
        <f t="shared" si="4"/>
        <v>0</v>
      </c>
      <c r="J19" s="13" t="b">
        <f t="shared" si="8"/>
        <v>0</v>
      </c>
      <c r="K19" s="1">
        <f t="shared" si="5"/>
        <v>10240.399121607928</v>
      </c>
    </row>
    <row r="20" spans="1:11" x14ac:dyDescent="0.25">
      <c r="A20" s="12">
        <f t="shared" si="9"/>
        <v>51880</v>
      </c>
      <c r="B20" s="5">
        <f t="shared" si="10"/>
        <v>18</v>
      </c>
      <c r="C20" s="3">
        <f t="shared" si="6"/>
        <v>96859.246765152202</v>
      </c>
      <c r="D20" s="3">
        <f t="shared" si="0"/>
        <v>0</v>
      </c>
      <c r="E20" s="3">
        <f t="shared" si="1"/>
        <v>3874.3698706060882</v>
      </c>
      <c r="F20" s="3">
        <f t="shared" si="2"/>
        <v>350000</v>
      </c>
      <c r="G20" s="3">
        <f t="shared" si="7"/>
        <v>96859.246765152202</v>
      </c>
      <c r="H20" s="3">
        <f t="shared" si="3"/>
        <v>202282.94189006431</v>
      </c>
      <c r="I20" s="1">
        <f t="shared" si="4"/>
        <v>0</v>
      </c>
      <c r="J20" s="13" t="b">
        <f t="shared" si="8"/>
        <v>0</v>
      </c>
      <c r="K20" s="1">
        <f t="shared" si="5"/>
        <v>2239.1969582755064</v>
      </c>
    </row>
    <row r="21" spans="1:11" x14ac:dyDescent="0.25">
      <c r="A21" s="12">
        <f t="shared" si="9"/>
        <v>52246</v>
      </c>
      <c r="B21" s="5">
        <f t="shared" si="10"/>
        <v>19</v>
      </c>
      <c r="C21" s="3">
        <f t="shared" si="6"/>
        <v>0</v>
      </c>
      <c r="D21" s="3">
        <f t="shared" si="0"/>
        <v>0</v>
      </c>
      <c r="E21" s="3">
        <f t="shared" si="1"/>
        <v>0</v>
      </c>
      <c r="F21" s="3">
        <f t="shared" si="2"/>
        <v>0</v>
      </c>
      <c r="G21" s="3">
        <f t="shared" si="7"/>
        <v>0</v>
      </c>
      <c r="H21" s="3">
        <f t="shared" si="3"/>
        <v>0</v>
      </c>
      <c r="I21" s="1">
        <f t="shared" si="4"/>
        <v>0</v>
      </c>
      <c r="J21" s="13">
        <f t="shared" si="8"/>
        <v>52246</v>
      </c>
      <c r="K21" s="1">
        <f t="shared" si="5"/>
        <v>0</v>
      </c>
    </row>
    <row r="22" spans="1:11" x14ac:dyDescent="0.25">
      <c r="A22" s="12">
        <f t="shared" si="9"/>
        <v>52612</v>
      </c>
      <c r="B22" s="5">
        <f t="shared" si="10"/>
        <v>20</v>
      </c>
      <c r="C22" s="3">
        <f t="shared" si="6"/>
        <v>0</v>
      </c>
      <c r="D22" s="3">
        <f t="shared" si="0"/>
        <v>0</v>
      </c>
      <c r="E22" s="3">
        <f t="shared" si="1"/>
        <v>0</v>
      </c>
      <c r="F22" s="3">
        <f t="shared" si="2"/>
        <v>0</v>
      </c>
      <c r="G22" s="3">
        <f t="shared" si="7"/>
        <v>0</v>
      </c>
      <c r="H22" s="3">
        <f t="shared" si="3"/>
        <v>0</v>
      </c>
      <c r="I22" s="1">
        <f t="shared" si="4"/>
        <v>0</v>
      </c>
      <c r="J22" s="13">
        <f t="shared" si="8"/>
        <v>52612</v>
      </c>
      <c r="K22" s="1">
        <f t="shared" si="5"/>
        <v>0</v>
      </c>
    </row>
    <row r="23" spans="1:11" x14ac:dyDescent="0.25">
      <c r="A23" s="12">
        <f t="shared" si="9"/>
        <v>52978</v>
      </c>
      <c r="B23" s="5">
        <f t="shared" si="10"/>
        <v>21</v>
      </c>
      <c r="C23" s="3">
        <f t="shared" si="6"/>
        <v>0</v>
      </c>
      <c r="D23" s="3">
        <f t="shared" si="0"/>
        <v>0</v>
      </c>
      <c r="E23" s="3">
        <f t="shared" si="1"/>
        <v>0</v>
      </c>
      <c r="F23" s="3">
        <f t="shared" si="2"/>
        <v>0</v>
      </c>
      <c r="G23" s="3">
        <f t="shared" si="7"/>
        <v>0</v>
      </c>
      <c r="H23" s="3">
        <f t="shared" si="3"/>
        <v>0</v>
      </c>
      <c r="I23" s="1">
        <f t="shared" si="4"/>
        <v>0</v>
      </c>
      <c r="J23" s="13">
        <f t="shared" si="8"/>
        <v>52978</v>
      </c>
      <c r="K23" s="1">
        <f t="shared" si="5"/>
        <v>0</v>
      </c>
    </row>
    <row r="24" spans="1:11" x14ac:dyDescent="0.25">
      <c r="A24" s="12">
        <f t="shared" si="9"/>
        <v>53344</v>
      </c>
      <c r="B24" s="5">
        <f t="shared" si="10"/>
        <v>22</v>
      </c>
      <c r="C24" s="3">
        <f t="shared" si="6"/>
        <v>0</v>
      </c>
      <c r="D24" s="3">
        <f t="shared" si="0"/>
        <v>0</v>
      </c>
      <c r="E24" s="3">
        <f t="shared" si="1"/>
        <v>0</v>
      </c>
      <c r="F24" s="3">
        <f t="shared" si="2"/>
        <v>0</v>
      </c>
      <c r="G24" s="3">
        <f t="shared" si="7"/>
        <v>0</v>
      </c>
      <c r="H24" s="3">
        <f t="shared" si="3"/>
        <v>0</v>
      </c>
      <c r="I24" s="1">
        <f t="shared" si="4"/>
        <v>0</v>
      </c>
      <c r="J24" s="13">
        <f t="shared" si="8"/>
        <v>53344</v>
      </c>
      <c r="K24" s="1">
        <f t="shared" si="5"/>
        <v>0</v>
      </c>
    </row>
    <row r="25" spans="1:11" x14ac:dyDescent="0.25">
      <c r="A25" s="12">
        <f t="shared" si="9"/>
        <v>53710</v>
      </c>
      <c r="B25" s="5">
        <f t="shared" si="10"/>
        <v>23</v>
      </c>
      <c r="C25" s="3">
        <f t="shared" si="6"/>
        <v>0</v>
      </c>
      <c r="D25" s="3">
        <f t="shared" si="0"/>
        <v>0</v>
      </c>
      <c r="E25" s="3">
        <f t="shared" si="1"/>
        <v>0</v>
      </c>
      <c r="F25" s="3">
        <f t="shared" si="2"/>
        <v>0</v>
      </c>
      <c r="G25" s="3">
        <f t="shared" si="7"/>
        <v>0</v>
      </c>
      <c r="H25" s="3">
        <f t="shared" si="3"/>
        <v>0</v>
      </c>
      <c r="I25" s="1">
        <f t="shared" si="4"/>
        <v>0</v>
      </c>
      <c r="J25" s="13">
        <f t="shared" si="8"/>
        <v>53710</v>
      </c>
      <c r="K25" s="1">
        <f t="shared" si="5"/>
        <v>0</v>
      </c>
    </row>
    <row r="26" spans="1:11" x14ac:dyDescent="0.25">
      <c r="A26" s="12">
        <f t="shared" si="9"/>
        <v>54076</v>
      </c>
      <c r="B26" s="5">
        <f t="shared" si="10"/>
        <v>24</v>
      </c>
      <c r="C26" s="3">
        <f t="shared" si="6"/>
        <v>0</v>
      </c>
      <c r="D26" s="3">
        <f t="shared" si="0"/>
        <v>0</v>
      </c>
      <c r="E26" s="3">
        <f t="shared" si="1"/>
        <v>0</v>
      </c>
      <c r="F26" s="3">
        <f t="shared" si="2"/>
        <v>0</v>
      </c>
      <c r="G26" s="3">
        <f t="shared" si="7"/>
        <v>0</v>
      </c>
      <c r="H26" s="3">
        <f t="shared" si="3"/>
        <v>0</v>
      </c>
      <c r="I26" s="1">
        <f t="shared" si="4"/>
        <v>0</v>
      </c>
      <c r="J26" s="13">
        <f t="shared" si="8"/>
        <v>54076</v>
      </c>
      <c r="K26" s="1">
        <f t="shared" si="5"/>
        <v>0</v>
      </c>
    </row>
    <row r="27" spans="1:11" x14ac:dyDescent="0.25">
      <c r="A27" s="12">
        <f t="shared" si="9"/>
        <v>54442</v>
      </c>
      <c r="B27" s="5">
        <f t="shared" si="10"/>
        <v>25</v>
      </c>
      <c r="C27" s="3">
        <f t="shared" si="6"/>
        <v>0</v>
      </c>
      <c r="D27" s="3">
        <f t="shared" si="0"/>
        <v>0</v>
      </c>
      <c r="E27" s="3">
        <f t="shared" si="1"/>
        <v>0</v>
      </c>
      <c r="F27" s="3">
        <f t="shared" si="2"/>
        <v>0</v>
      </c>
      <c r="G27" s="3">
        <f t="shared" si="7"/>
        <v>0</v>
      </c>
      <c r="H27" s="3">
        <f t="shared" si="3"/>
        <v>0</v>
      </c>
      <c r="I27" s="1">
        <f t="shared" si="4"/>
        <v>0</v>
      </c>
      <c r="J27" s="13">
        <f t="shared" si="8"/>
        <v>54442</v>
      </c>
      <c r="K27" s="1">
        <f t="shared" si="5"/>
        <v>0</v>
      </c>
    </row>
    <row r="28" spans="1:11" x14ac:dyDescent="0.25">
      <c r="A28" s="12">
        <f t="shared" si="9"/>
        <v>54808</v>
      </c>
      <c r="B28" s="5">
        <f t="shared" si="10"/>
        <v>26</v>
      </c>
      <c r="C28" s="3">
        <f t="shared" si="6"/>
        <v>0</v>
      </c>
      <c r="D28" s="3">
        <f t="shared" si="0"/>
        <v>0</v>
      </c>
      <c r="E28" s="3">
        <f t="shared" si="1"/>
        <v>0</v>
      </c>
      <c r="F28" s="3">
        <f t="shared" si="2"/>
        <v>0</v>
      </c>
      <c r="G28" s="3">
        <f t="shared" si="7"/>
        <v>0</v>
      </c>
      <c r="H28" s="3">
        <f t="shared" si="3"/>
        <v>0</v>
      </c>
      <c r="I28" s="1">
        <f t="shared" si="4"/>
        <v>0</v>
      </c>
      <c r="J28" s="13">
        <f t="shared" si="8"/>
        <v>54808</v>
      </c>
      <c r="K28" s="1">
        <f t="shared" si="5"/>
        <v>0</v>
      </c>
    </row>
    <row r="29" spans="1:11" x14ac:dyDescent="0.25">
      <c r="A29" s="12">
        <f t="shared" si="9"/>
        <v>55174</v>
      </c>
      <c r="B29" s="5">
        <f t="shared" si="10"/>
        <v>27</v>
      </c>
      <c r="C29" s="3">
        <f t="shared" si="6"/>
        <v>0</v>
      </c>
      <c r="D29" s="3">
        <f t="shared" si="0"/>
        <v>0</v>
      </c>
      <c r="E29" s="3">
        <f t="shared" si="1"/>
        <v>0</v>
      </c>
      <c r="F29" s="3">
        <f t="shared" si="2"/>
        <v>0</v>
      </c>
      <c r="G29" s="3">
        <f t="shared" si="7"/>
        <v>0</v>
      </c>
      <c r="H29" s="3">
        <f t="shared" si="3"/>
        <v>0</v>
      </c>
      <c r="I29" s="1">
        <f t="shared" si="4"/>
        <v>0</v>
      </c>
      <c r="J29" s="13">
        <f t="shared" si="8"/>
        <v>55174</v>
      </c>
      <c r="K29" s="1">
        <f t="shared" si="5"/>
        <v>0</v>
      </c>
    </row>
    <row r="30" spans="1:11" x14ac:dyDescent="0.25">
      <c r="A30" s="12">
        <f t="shared" si="9"/>
        <v>55540</v>
      </c>
      <c r="B30" s="5">
        <f t="shared" si="10"/>
        <v>28</v>
      </c>
      <c r="C30" s="3">
        <f t="shared" si="6"/>
        <v>0</v>
      </c>
      <c r="D30" s="3">
        <f t="shared" si="0"/>
        <v>0</v>
      </c>
      <c r="E30" s="3">
        <f t="shared" si="1"/>
        <v>0</v>
      </c>
      <c r="F30" s="3">
        <f t="shared" si="2"/>
        <v>0</v>
      </c>
      <c r="G30" s="3">
        <f t="shared" si="7"/>
        <v>0</v>
      </c>
      <c r="H30" s="3">
        <f t="shared" si="3"/>
        <v>0</v>
      </c>
      <c r="I30" s="1">
        <f t="shared" si="4"/>
        <v>0</v>
      </c>
      <c r="J30" s="13">
        <f t="shared" si="8"/>
        <v>55540</v>
      </c>
      <c r="K30" s="1">
        <f t="shared" si="5"/>
        <v>0</v>
      </c>
    </row>
    <row r="31" spans="1:11" x14ac:dyDescent="0.25">
      <c r="A31" s="12">
        <f t="shared" si="9"/>
        <v>55906</v>
      </c>
      <c r="B31" s="5">
        <f t="shared" si="10"/>
        <v>29</v>
      </c>
      <c r="C31" s="3">
        <f t="shared" si="6"/>
        <v>0</v>
      </c>
      <c r="D31" s="3">
        <f t="shared" si="0"/>
        <v>0</v>
      </c>
      <c r="E31" s="3">
        <f t="shared" si="1"/>
        <v>0</v>
      </c>
      <c r="F31" s="3">
        <f t="shared" si="2"/>
        <v>0</v>
      </c>
      <c r="G31" s="3">
        <f t="shared" si="7"/>
        <v>0</v>
      </c>
      <c r="H31" s="3">
        <f t="shared" si="3"/>
        <v>0</v>
      </c>
      <c r="I31" s="1">
        <f t="shared" si="4"/>
        <v>0</v>
      </c>
      <c r="J31" s="13">
        <f t="shared" si="8"/>
        <v>55906</v>
      </c>
      <c r="K31" s="1">
        <f t="shared" si="5"/>
        <v>0</v>
      </c>
    </row>
    <row r="32" spans="1:11" x14ac:dyDescent="0.25">
      <c r="A32" s="12">
        <f t="shared" si="9"/>
        <v>56272</v>
      </c>
      <c r="B32" s="5">
        <f t="shared" si="10"/>
        <v>30</v>
      </c>
      <c r="C32" s="3">
        <f t="shared" si="6"/>
        <v>0</v>
      </c>
      <c r="D32" s="3">
        <f t="shared" si="0"/>
        <v>0</v>
      </c>
      <c r="E32" s="3">
        <f t="shared" si="1"/>
        <v>0</v>
      </c>
      <c r="F32" s="3">
        <f t="shared" si="2"/>
        <v>0</v>
      </c>
      <c r="G32" s="3">
        <f t="shared" si="7"/>
        <v>0</v>
      </c>
      <c r="H32" s="3">
        <f t="shared" si="3"/>
        <v>0</v>
      </c>
      <c r="I32" s="1">
        <f t="shared" si="4"/>
        <v>0</v>
      </c>
      <c r="J32" s="13">
        <f t="shared" si="8"/>
        <v>56272</v>
      </c>
      <c r="K32" s="1">
        <f t="shared" si="5"/>
        <v>0</v>
      </c>
    </row>
    <row r="33" spans="1:11" x14ac:dyDescent="0.25">
      <c r="A33" s="12">
        <f t="shared" si="9"/>
        <v>56638</v>
      </c>
      <c r="B33" s="5">
        <f t="shared" si="10"/>
        <v>31</v>
      </c>
      <c r="C33" s="3">
        <f t="shared" si="6"/>
        <v>0</v>
      </c>
      <c r="D33" s="3">
        <f t="shared" si="0"/>
        <v>0</v>
      </c>
      <c r="E33" s="3">
        <f t="shared" si="1"/>
        <v>0</v>
      </c>
      <c r="F33" s="3">
        <f t="shared" si="2"/>
        <v>0</v>
      </c>
      <c r="G33" s="3">
        <f t="shared" si="7"/>
        <v>0</v>
      </c>
      <c r="H33" s="3">
        <f t="shared" si="3"/>
        <v>0</v>
      </c>
      <c r="I33" s="1">
        <f t="shared" si="4"/>
        <v>0</v>
      </c>
      <c r="J33" s="13">
        <f t="shared" si="8"/>
        <v>56638</v>
      </c>
      <c r="K33" s="1">
        <f t="shared" si="5"/>
        <v>0</v>
      </c>
    </row>
    <row r="34" spans="1:11" x14ac:dyDescent="0.25">
      <c r="A34" s="12">
        <f t="shared" si="9"/>
        <v>57004</v>
      </c>
      <c r="B34" s="5">
        <f t="shared" si="10"/>
        <v>32</v>
      </c>
      <c r="C34" s="3">
        <f t="shared" si="6"/>
        <v>0</v>
      </c>
      <c r="D34" s="3">
        <f t="shared" ref="D34:D60" si="11">IF(B34&lt;Einzelschritte,Eigenanteil,0)</f>
        <v>0</v>
      </c>
      <c r="E34" s="3">
        <f t="shared" ref="E34:E60" si="12">C34*Zinssatz</f>
        <v>0</v>
      </c>
      <c r="F34" s="3">
        <f t="shared" ref="F34:F60" si="13">IF(C34&gt;0,Kreditdienst,0)</f>
        <v>0</v>
      </c>
      <c r="G34" s="3">
        <f t="shared" si="7"/>
        <v>0</v>
      </c>
      <c r="H34" s="3">
        <f t="shared" ref="H34:H60" si="14">F34*(1-Inflation)^B34</f>
        <v>0</v>
      </c>
      <c r="I34" s="1">
        <f t="shared" ref="I34:I60" si="15">D34*(1-Inflation)^B34</f>
        <v>0</v>
      </c>
      <c r="J34" s="13">
        <f t="shared" si="8"/>
        <v>57004</v>
      </c>
      <c r="K34" s="1">
        <f t="shared" ref="K34:K60" si="16">E34*(1-Inflation)^B34</f>
        <v>0</v>
      </c>
    </row>
    <row r="35" spans="1:11" x14ac:dyDescent="0.25">
      <c r="A35" s="12">
        <f t="shared" si="9"/>
        <v>57370</v>
      </c>
      <c r="B35" s="5">
        <f t="shared" si="10"/>
        <v>33</v>
      </c>
      <c r="C35" s="3">
        <f t="shared" ref="C35:C60" si="17">IF(B35&lt;Einzelschritte,SanierungssummeBI/Einzelschritte*(1-FörderungSanierung)*(1+Inflation+KostenexplosionSanierung)^B35,0)+C34-G34-D35</f>
        <v>0</v>
      </c>
      <c r="D35" s="3">
        <f t="shared" si="11"/>
        <v>0</v>
      </c>
      <c r="E35" s="3">
        <f t="shared" si="12"/>
        <v>0</v>
      </c>
      <c r="F35" s="3">
        <f t="shared" si="13"/>
        <v>0</v>
      </c>
      <c r="G35" s="3">
        <f t="shared" ref="G35:G60" si="18">IF((F35-E35)&lt;C35,F35-E35,C35)</f>
        <v>0</v>
      </c>
      <c r="H35" s="3">
        <f t="shared" si="14"/>
        <v>0</v>
      </c>
      <c r="I35" s="1">
        <f t="shared" si="15"/>
        <v>0</v>
      </c>
      <c r="J35" s="13">
        <f t="shared" si="8"/>
        <v>57370</v>
      </c>
      <c r="K35" s="1">
        <f t="shared" si="16"/>
        <v>0</v>
      </c>
    </row>
    <row r="36" spans="1:11" x14ac:dyDescent="0.25">
      <c r="A36" s="12">
        <f t="shared" si="9"/>
        <v>57736</v>
      </c>
      <c r="B36" s="5">
        <f t="shared" si="10"/>
        <v>34</v>
      </c>
      <c r="C36" s="3">
        <f t="shared" si="17"/>
        <v>0</v>
      </c>
      <c r="D36" s="3">
        <f t="shared" si="11"/>
        <v>0</v>
      </c>
      <c r="E36" s="3">
        <f t="shared" si="12"/>
        <v>0</v>
      </c>
      <c r="F36" s="3">
        <f t="shared" si="13"/>
        <v>0</v>
      </c>
      <c r="G36" s="3">
        <f t="shared" si="18"/>
        <v>0</v>
      </c>
      <c r="H36" s="3">
        <f t="shared" si="14"/>
        <v>0</v>
      </c>
      <c r="I36" s="1">
        <f t="shared" si="15"/>
        <v>0</v>
      </c>
      <c r="J36" s="13">
        <f t="shared" si="8"/>
        <v>57736</v>
      </c>
      <c r="K36" s="1">
        <f t="shared" si="16"/>
        <v>0</v>
      </c>
    </row>
    <row r="37" spans="1:11" x14ac:dyDescent="0.25">
      <c r="A37" s="12">
        <f t="shared" si="9"/>
        <v>58102</v>
      </c>
      <c r="B37" s="5">
        <f t="shared" si="10"/>
        <v>35</v>
      </c>
      <c r="C37" s="3">
        <f t="shared" si="17"/>
        <v>0</v>
      </c>
      <c r="D37" s="3">
        <f t="shared" si="11"/>
        <v>0</v>
      </c>
      <c r="E37" s="3">
        <f t="shared" si="12"/>
        <v>0</v>
      </c>
      <c r="F37" s="3">
        <f t="shared" si="13"/>
        <v>0</v>
      </c>
      <c r="G37" s="3">
        <f t="shared" si="18"/>
        <v>0</v>
      </c>
      <c r="H37" s="3">
        <f t="shared" si="14"/>
        <v>0</v>
      </c>
      <c r="I37" s="1">
        <f t="shared" si="15"/>
        <v>0</v>
      </c>
      <c r="J37" s="13">
        <f t="shared" si="8"/>
        <v>58102</v>
      </c>
      <c r="K37" s="1">
        <f t="shared" si="16"/>
        <v>0</v>
      </c>
    </row>
    <row r="38" spans="1:11" x14ac:dyDescent="0.25">
      <c r="A38" s="12">
        <f t="shared" si="9"/>
        <v>58468</v>
      </c>
      <c r="B38" s="5">
        <f t="shared" si="10"/>
        <v>36</v>
      </c>
      <c r="C38" s="3">
        <f t="shared" si="17"/>
        <v>0</v>
      </c>
      <c r="D38" s="3">
        <f t="shared" si="11"/>
        <v>0</v>
      </c>
      <c r="E38" s="3">
        <f t="shared" si="12"/>
        <v>0</v>
      </c>
      <c r="F38" s="3">
        <f t="shared" si="13"/>
        <v>0</v>
      </c>
      <c r="G38" s="3">
        <f t="shared" si="18"/>
        <v>0</v>
      </c>
      <c r="H38" s="3">
        <f t="shared" si="14"/>
        <v>0</v>
      </c>
      <c r="I38" s="1">
        <f t="shared" si="15"/>
        <v>0</v>
      </c>
      <c r="J38" s="13">
        <f t="shared" si="8"/>
        <v>58468</v>
      </c>
      <c r="K38" s="1">
        <f t="shared" si="16"/>
        <v>0</v>
      </c>
    </row>
    <row r="39" spans="1:11" x14ac:dyDescent="0.25">
      <c r="A39" s="12">
        <f t="shared" si="9"/>
        <v>58834</v>
      </c>
      <c r="B39" s="5">
        <f t="shared" si="10"/>
        <v>37</v>
      </c>
      <c r="C39" s="3">
        <f t="shared" si="17"/>
        <v>0</v>
      </c>
      <c r="D39" s="3">
        <f t="shared" si="11"/>
        <v>0</v>
      </c>
      <c r="E39" s="3">
        <f t="shared" si="12"/>
        <v>0</v>
      </c>
      <c r="F39" s="3">
        <f t="shared" si="13"/>
        <v>0</v>
      </c>
      <c r="G39" s="3">
        <f t="shared" si="18"/>
        <v>0</v>
      </c>
      <c r="H39" s="3">
        <f t="shared" si="14"/>
        <v>0</v>
      </c>
      <c r="I39" s="1">
        <f t="shared" si="15"/>
        <v>0</v>
      </c>
      <c r="J39" s="13">
        <f t="shared" si="8"/>
        <v>58834</v>
      </c>
      <c r="K39" s="1">
        <f t="shared" si="16"/>
        <v>0</v>
      </c>
    </row>
    <row r="40" spans="1:11" x14ac:dyDescent="0.25">
      <c r="A40" s="12">
        <f t="shared" si="9"/>
        <v>59200</v>
      </c>
      <c r="B40" s="5">
        <f t="shared" si="10"/>
        <v>38</v>
      </c>
      <c r="C40" s="3">
        <f t="shared" si="17"/>
        <v>0</v>
      </c>
      <c r="D40" s="3">
        <f t="shared" si="11"/>
        <v>0</v>
      </c>
      <c r="E40" s="3">
        <f t="shared" si="12"/>
        <v>0</v>
      </c>
      <c r="F40" s="3">
        <f t="shared" si="13"/>
        <v>0</v>
      </c>
      <c r="G40" s="3">
        <f t="shared" si="18"/>
        <v>0</v>
      </c>
      <c r="H40" s="3">
        <f t="shared" si="14"/>
        <v>0</v>
      </c>
      <c r="I40" s="1">
        <f t="shared" si="15"/>
        <v>0</v>
      </c>
      <c r="J40" s="13">
        <f t="shared" si="8"/>
        <v>59200</v>
      </c>
      <c r="K40" s="1">
        <f t="shared" si="16"/>
        <v>0</v>
      </c>
    </row>
    <row r="41" spans="1:11" x14ac:dyDescent="0.25">
      <c r="A41" s="12">
        <f t="shared" si="9"/>
        <v>59566</v>
      </c>
      <c r="B41" s="5">
        <f t="shared" si="10"/>
        <v>39</v>
      </c>
      <c r="C41" s="3">
        <f t="shared" si="17"/>
        <v>0</v>
      </c>
      <c r="D41" s="3">
        <f t="shared" si="11"/>
        <v>0</v>
      </c>
      <c r="E41" s="3">
        <f t="shared" si="12"/>
        <v>0</v>
      </c>
      <c r="F41" s="3">
        <f t="shared" si="13"/>
        <v>0</v>
      </c>
      <c r="G41" s="3">
        <f t="shared" si="18"/>
        <v>0</v>
      </c>
      <c r="H41" s="3">
        <f t="shared" si="14"/>
        <v>0</v>
      </c>
      <c r="I41" s="1">
        <f t="shared" si="15"/>
        <v>0</v>
      </c>
      <c r="J41" s="13">
        <f t="shared" si="8"/>
        <v>59566</v>
      </c>
      <c r="K41" s="1">
        <f t="shared" si="16"/>
        <v>0</v>
      </c>
    </row>
    <row r="42" spans="1:11" x14ac:dyDescent="0.25">
      <c r="A42" s="12">
        <f t="shared" si="9"/>
        <v>59932</v>
      </c>
      <c r="B42" s="5">
        <f t="shared" si="10"/>
        <v>40</v>
      </c>
      <c r="C42" s="3">
        <f t="shared" si="17"/>
        <v>0</v>
      </c>
      <c r="D42" s="3">
        <f t="shared" si="11"/>
        <v>0</v>
      </c>
      <c r="E42" s="3">
        <f t="shared" si="12"/>
        <v>0</v>
      </c>
      <c r="F42" s="3">
        <f t="shared" si="13"/>
        <v>0</v>
      </c>
      <c r="G42" s="3">
        <f t="shared" si="18"/>
        <v>0</v>
      </c>
      <c r="H42" s="3">
        <f t="shared" si="14"/>
        <v>0</v>
      </c>
      <c r="I42" s="1">
        <f t="shared" si="15"/>
        <v>0</v>
      </c>
      <c r="J42" s="13">
        <f t="shared" si="8"/>
        <v>59932</v>
      </c>
      <c r="K42" s="1">
        <f t="shared" si="16"/>
        <v>0</v>
      </c>
    </row>
    <row r="43" spans="1:11" x14ac:dyDescent="0.25">
      <c r="A43" s="12">
        <f t="shared" si="9"/>
        <v>60298</v>
      </c>
      <c r="B43" s="5">
        <f t="shared" si="10"/>
        <v>41</v>
      </c>
      <c r="C43" s="3">
        <f t="shared" si="17"/>
        <v>0</v>
      </c>
      <c r="D43" s="3">
        <f t="shared" si="11"/>
        <v>0</v>
      </c>
      <c r="E43" s="3">
        <f t="shared" si="12"/>
        <v>0</v>
      </c>
      <c r="F43" s="3">
        <f t="shared" si="13"/>
        <v>0</v>
      </c>
      <c r="G43" s="3">
        <f t="shared" si="18"/>
        <v>0</v>
      </c>
      <c r="H43" s="3">
        <f t="shared" si="14"/>
        <v>0</v>
      </c>
      <c r="I43" s="1">
        <f t="shared" si="15"/>
        <v>0</v>
      </c>
      <c r="J43" s="13">
        <f t="shared" si="8"/>
        <v>60298</v>
      </c>
      <c r="K43" s="1">
        <f t="shared" si="16"/>
        <v>0</v>
      </c>
    </row>
    <row r="44" spans="1:11" x14ac:dyDescent="0.25">
      <c r="A44" s="12">
        <f t="shared" si="9"/>
        <v>60664</v>
      </c>
      <c r="B44" s="5">
        <f t="shared" si="10"/>
        <v>42</v>
      </c>
      <c r="C44" s="3">
        <f t="shared" si="17"/>
        <v>0</v>
      </c>
      <c r="D44" s="3">
        <f t="shared" si="11"/>
        <v>0</v>
      </c>
      <c r="E44" s="3">
        <f t="shared" si="12"/>
        <v>0</v>
      </c>
      <c r="F44" s="3">
        <f t="shared" si="13"/>
        <v>0</v>
      </c>
      <c r="G44" s="3">
        <f t="shared" si="18"/>
        <v>0</v>
      </c>
      <c r="H44" s="3">
        <f t="shared" si="14"/>
        <v>0</v>
      </c>
      <c r="I44" s="1">
        <f t="shared" si="15"/>
        <v>0</v>
      </c>
      <c r="J44" s="13">
        <f t="shared" si="8"/>
        <v>60664</v>
      </c>
      <c r="K44" s="1">
        <f t="shared" si="16"/>
        <v>0</v>
      </c>
    </row>
    <row r="45" spans="1:11" x14ac:dyDescent="0.25">
      <c r="A45" s="12">
        <f t="shared" si="9"/>
        <v>61030</v>
      </c>
      <c r="B45" s="5">
        <f t="shared" si="10"/>
        <v>43</v>
      </c>
      <c r="C45" s="3">
        <f t="shared" si="17"/>
        <v>0</v>
      </c>
      <c r="D45" s="3">
        <f t="shared" si="11"/>
        <v>0</v>
      </c>
      <c r="E45" s="3">
        <f t="shared" si="12"/>
        <v>0</v>
      </c>
      <c r="F45" s="3">
        <f t="shared" si="13"/>
        <v>0</v>
      </c>
      <c r="G45" s="3">
        <f t="shared" si="18"/>
        <v>0</v>
      </c>
      <c r="H45" s="3">
        <f t="shared" si="14"/>
        <v>0</v>
      </c>
      <c r="I45" s="1">
        <f t="shared" si="15"/>
        <v>0</v>
      </c>
      <c r="J45" s="13">
        <f t="shared" si="8"/>
        <v>61030</v>
      </c>
      <c r="K45" s="1">
        <f t="shared" si="16"/>
        <v>0</v>
      </c>
    </row>
    <row r="46" spans="1:11" x14ac:dyDescent="0.25">
      <c r="A46" s="12">
        <f t="shared" si="9"/>
        <v>61396</v>
      </c>
      <c r="B46" s="5">
        <f t="shared" si="10"/>
        <v>44</v>
      </c>
      <c r="C46" s="3">
        <f t="shared" si="17"/>
        <v>0</v>
      </c>
      <c r="D46" s="3">
        <f t="shared" si="11"/>
        <v>0</v>
      </c>
      <c r="E46" s="3">
        <f t="shared" si="12"/>
        <v>0</v>
      </c>
      <c r="F46" s="3">
        <f t="shared" si="13"/>
        <v>0</v>
      </c>
      <c r="G46" s="3">
        <f t="shared" si="18"/>
        <v>0</v>
      </c>
      <c r="H46" s="3">
        <f t="shared" si="14"/>
        <v>0</v>
      </c>
      <c r="I46" s="1">
        <f t="shared" si="15"/>
        <v>0</v>
      </c>
      <c r="J46" s="13">
        <f t="shared" si="8"/>
        <v>61396</v>
      </c>
      <c r="K46" s="1">
        <f t="shared" si="16"/>
        <v>0</v>
      </c>
    </row>
    <row r="47" spans="1:11" x14ac:dyDescent="0.25">
      <c r="A47" s="12">
        <f t="shared" si="9"/>
        <v>61762</v>
      </c>
      <c r="B47" s="5">
        <f t="shared" si="10"/>
        <v>45</v>
      </c>
      <c r="C47" s="3">
        <f t="shared" si="17"/>
        <v>0</v>
      </c>
      <c r="D47" s="3">
        <f t="shared" si="11"/>
        <v>0</v>
      </c>
      <c r="E47" s="3">
        <f t="shared" si="12"/>
        <v>0</v>
      </c>
      <c r="F47" s="3">
        <f t="shared" si="13"/>
        <v>0</v>
      </c>
      <c r="G47" s="3">
        <f t="shared" si="18"/>
        <v>0</v>
      </c>
      <c r="H47" s="3">
        <f t="shared" si="14"/>
        <v>0</v>
      </c>
      <c r="I47" s="1">
        <f t="shared" si="15"/>
        <v>0</v>
      </c>
      <c r="J47" s="13">
        <f t="shared" si="8"/>
        <v>61762</v>
      </c>
      <c r="K47" s="1">
        <f t="shared" si="16"/>
        <v>0</v>
      </c>
    </row>
    <row r="48" spans="1:11" x14ac:dyDescent="0.25">
      <c r="A48" s="12">
        <f t="shared" si="9"/>
        <v>62128</v>
      </c>
      <c r="B48" s="5">
        <f t="shared" si="10"/>
        <v>46</v>
      </c>
      <c r="C48" s="3">
        <f t="shared" si="17"/>
        <v>0</v>
      </c>
      <c r="D48" s="3">
        <f t="shared" si="11"/>
        <v>0</v>
      </c>
      <c r="E48" s="3">
        <f t="shared" si="12"/>
        <v>0</v>
      </c>
      <c r="F48" s="3">
        <f t="shared" si="13"/>
        <v>0</v>
      </c>
      <c r="G48" s="3">
        <f t="shared" si="18"/>
        <v>0</v>
      </c>
      <c r="H48" s="3">
        <f t="shared" si="14"/>
        <v>0</v>
      </c>
      <c r="I48" s="1">
        <f t="shared" si="15"/>
        <v>0</v>
      </c>
      <c r="J48" s="13">
        <f t="shared" si="8"/>
        <v>62128</v>
      </c>
      <c r="K48" s="1">
        <f t="shared" si="16"/>
        <v>0</v>
      </c>
    </row>
    <row r="49" spans="1:11" x14ac:dyDescent="0.25">
      <c r="A49" s="12">
        <f t="shared" si="9"/>
        <v>62494</v>
      </c>
      <c r="B49" s="5">
        <f t="shared" si="10"/>
        <v>47</v>
      </c>
      <c r="C49" s="3">
        <f t="shared" si="17"/>
        <v>0</v>
      </c>
      <c r="D49" s="3">
        <f t="shared" si="11"/>
        <v>0</v>
      </c>
      <c r="E49" s="3">
        <f t="shared" si="12"/>
        <v>0</v>
      </c>
      <c r="F49" s="3">
        <f t="shared" si="13"/>
        <v>0</v>
      </c>
      <c r="G49" s="3">
        <f t="shared" si="18"/>
        <v>0</v>
      </c>
      <c r="H49" s="3">
        <f t="shared" si="14"/>
        <v>0</v>
      </c>
      <c r="I49" s="1">
        <f t="shared" si="15"/>
        <v>0</v>
      </c>
      <c r="J49" s="13">
        <f t="shared" si="8"/>
        <v>62494</v>
      </c>
      <c r="K49" s="1">
        <f t="shared" si="16"/>
        <v>0</v>
      </c>
    </row>
    <row r="50" spans="1:11" x14ac:dyDescent="0.25">
      <c r="A50" s="12">
        <f t="shared" si="9"/>
        <v>62860</v>
      </c>
      <c r="B50" s="5">
        <f t="shared" si="10"/>
        <v>48</v>
      </c>
      <c r="C50" s="3">
        <f t="shared" si="17"/>
        <v>0</v>
      </c>
      <c r="D50" s="3">
        <f t="shared" si="11"/>
        <v>0</v>
      </c>
      <c r="E50" s="3">
        <f t="shared" si="12"/>
        <v>0</v>
      </c>
      <c r="F50" s="3">
        <f t="shared" si="13"/>
        <v>0</v>
      </c>
      <c r="G50" s="3">
        <f t="shared" si="18"/>
        <v>0</v>
      </c>
      <c r="H50" s="3">
        <f t="shared" si="14"/>
        <v>0</v>
      </c>
      <c r="I50" s="1">
        <f t="shared" si="15"/>
        <v>0</v>
      </c>
      <c r="J50" s="13">
        <f t="shared" si="8"/>
        <v>62860</v>
      </c>
      <c r="K50" s="1">
        <f t="shared" si="16"/>
        <v>0</v>
      </c>
    </row>
    <row r="51" spans="1:11" x14ac:dyDescent="0.25">
      <c r="A51" s="12">
        <f t="shared" si="9"/>
        <v>63226</v>
      </c>
      <c r="B51" s="5">
        <f t="shared" si="10"/>
        <v>49</v>
      </c>
      <c r="C51" s="3">
        <f t="shared" si="17"/>
        <v>0</v>
      </c>
      <c r="D51" s="3">
        <f t="shared" si="11"/>
        <v>0</v>
      </c>
      <c r="E51" s="3">
        <f t="shared" si="12"/>
        <v>0</v>
      </c>
      <c r="F51" s="3">
        <f t="shared" si="13"/>
        <v>0</v>
      </c>
      <c r="G51" s="3">
        <f t="shared" si="18"/>
        <v>0</v>
      </c>
      <c r="H51" s="3">
        <f t="shared" si="14"/>
        <v>0</v>
      </c>
      <c r="I51" s="1">
        <f t="shared" si="15"/>
        <v>0</v>
      </c>
      <c r="J51" s="13">
        <f t="shared" si="8"/>
        <v>63226</v>
      </c>
      <c r="K51" s="1">
        <f t="shared" si="16"/>
        <v>0</v>
      </c>
    </row>
    <row r="52" spans="1:11" x14ac:dyDescent="0.25">
      <c r="A52" s="12">
        <f t="shared" si="9"/>
        <v>63592</v>
      </c>
      <c r="B52" s="5">
        <f t="shared" si="10"/>
        <v>50</v>
      </c>
      <c r="C52" s="3">
        <f t="shared" si="17"/>
        <v>0</v>
      </c>
      <c r="D52" s="3">
        <f t="shared" si="11"/>
        <v>0</v>
      </c>
      <c r="E52" s="3">
        <f t="shared" si="12"/>
        <v>0</v>
      </c>
      <c r="F52" s="3">
        <f t="shared" si="13"/>
        <v>0</v>
      </c>
      <c r="G52" s="3">
        <f t="shared" si="18"/>
        <v>0</v>
      </c>
      <c r="H52" s="3">
        <f t="shared" si="14"/>
        <v>0</v>
      </c>
      <c r="I52" s="1">
        <f t="shared" si="15"/>
        <v>0</v>
      </c>
      <c r="J52" s="13">
        <f t="shared" si="8"/>
        <v>63592</v>
      </c>
      <c r="K52" s="1">
        <f t="shared" si="16"/>
        <v>0</v>
      </c>
    </row>
    <row r="53" spans="1:11" x14ac:dyDescent="0.25">
      <c r="A53" s="12">
        <f t="shared" si="9"/>
        <v>63958</v>
      </c>
      <c r="B53" s="5">
        <f t="shared" si="10"/>
        <v>51</v>
      </c>
      <c r="C53" s="3">
        <f t="shared" si="17"/>
        <v>0</v>
      </c>
      <c r="D53" s="3">
        <f t="shared" si="11"/>
        <v>0</v>
      </c>
      <c r="E53" s="3">
        <f t="shared" si="12"/>
        <v>0</v>
      </c>
      <c r="F53" s="3">
        <f t="shared" si="13"/>
        <v>0</v>
      </c>
      <c r="G53" s="3">
        <f t="shared" si="18"/>
        <v>0</v>
      </c>
      <c r="H53" s="3">
        <f t="shared" si="14"/>
        <v>0</v>
      </c>
      <c r="I53" s="1">
        <f t="shared" si="15"/>
        <v>0</v>
      </c>
      <c r="J53" s="13">
        <f t="shared" si="8"/>
        <v>63958</v>
      </c>
      <c r="K53" s="1">
        <f t="shared" si="16"/>
        <v>0</v>
      </c>
    </row>
    <row r="54" spans="1:11" x14ac:dyDescent="0.25">
      <c r="A54" s="12">
        <f t="shared" si="9"/>
        <v>64324</v>
      </c>
      <c r="B54" s="5">
        <f t="shared" si="10"/>
        <v>52</v>
      </c>
      <c r="C54" s="3">
        <f t="shared" si="17"/>
        <v>0</v>
      </c>
      <c r="D54" s="3">
        <f t="shared" si="11"/>
        <v>0</v>
      </c>
      <c r="E54" s="3">
        <f t="shared" si="12"/>
        <v>0</v>
      </c>
      <c r="F54" s="3">
        <f t="shared" si="13"/>
        <v>0</v>
      </c>
      <c r="G54" s="3">
        <f t="shared" si="18"/>
        <v>0</v>
      </c>
      <c r="H54" s="3">
        <f t="shared" si="14"/>
        <v>0</v>
      </c>
      <c r="I54" s="1">
        <f t="shared" si="15"/>
        <v>0</v>
      </c>
      <c r="J54" s="13">
        <f t="shared" si="8"/>
        <v>64324</v>
      </c>
      <c r="K54" s="1">
        <f t="shared" si="16"/>
        <v>0</v>
      </c>
    </row>
    <row r="55" spans="1:11" x14ac:dyDescent="0.25">
      <c r="A55" s="12">
        <f t="shared" si="9"/>
        <v>64690</v>
      </c>
      <c r="B55" s="5">
        <f t="shared" si="10"/>
        <v>53</v>
      </c>
      <c r="C55" s="3">
        <f t="shared" si="17"/>
        <v>0</v>
      </c>
      <c r="D55" s="3">
        <f t="shared" si="11"/>
        <v>0</v>
      </c>
      <c r="E55" s="3">
        <f t="shared" si="12"/>
        <v>0</v>
      </c>
      <c r="F55" s="3">
        <f t="shared" si="13"/>
        <v>0</v>
      </c>
      <c r="G55" s="3">
        <f t="shared" si="18"/>
        <v>0</v>
      </c>
      <c r="H55" s="3">
        <f t="shared" si="14"/>
        <v>0</v>
      </c>
      <c r="I55" s="1">
        <f t="shared" si="15"/>
        <v>0</v>
      </c>
      <c r="J55" s="13">
        <f t="shared" si="8"/>
        <v>64690</v>
      </c>
      <c r="K55" s="1">
        <f t="shared" si="16"/>
        <v>0</v>
      </c>
    </row>
    <row r="56" spans="1:11" x14ac:dyDescent="0.25">
      <c r="A56" s="12">
        <f t="shared" si="9"/>
        <v>65056</v>
      </c>
      <c r="B56" s="5">
        <f t="shared" si="10"/>
        <v>54</v>
      </c>
      <c r="C56" s="3">
        <f t="shared" si="17"/>
        <v>0</v>
      </c>
      <c r="D56" s="3">
        <f t="shared" si="11"/>
        <v>0</v>
      </c>
      <c r="E56" s="3">
        <f t="shared" si="12"/>
        <v>0</v>
      </c>
      <c r="F56" s="3">
        <f t="shared" si="13"/>
        <v>0</v>
      </c>
      <c r="G56" s="3">
        <f t="shared" si="18"/>
        <v>0</v>
      </c>
      <c r="H56" s="3">
        <f t="shared" si="14"/>
        <v>0</v>
      </c>
      <c r="I56" s="1">
        <f t="shared" si="15"/>
        <v>0</v>
      </c>
      <c r="J56" s="13">
        <f t="shared" si="8"/>
        <v>65056</v>
      </c>
      <c r="K56" s="1">
        <f t="shared" si="16"/>
        <v>0</v>
      </c>
    </row>
    <row r="57" spans="1:11" x14ac:dyDescent="0.25">
      <c r="A57" s="12">
        <f t="shared" si="9"/>
        <v>65422</v>
      </c>
      <c r="B57" s="5">
        <f t="shared" si="10"/>
        <v>55</v>
      </c>
      <c r="C57" s="3">
        <f t="shared" si="17"/>
        <v>0</v>
      </c>
      <c r="D57" s="3">
        <f t="shared" si="11"/>
        <v>0</v>
      </c>
      <c r="E57" s="3">
        <f t="shared" si="12"/>
        <v>0</v>
      </c>
      <c r="F57" s="3">
        <f t="shared" si="13"/>
        <v>0</v>
      </c>
      <c r="G57" s="3">
        <f t="shared" si="18"/>
        <v>0</v>
      </c>
      <c r="H57" s="3">
        <f t="shared" si="14"/>
        <v>0</v>
      </c>
      <c r="I57" s="1">
        <f t="shared" si="15"/>
        <v>0</v>
      </c>
      <c r="J57" s="13">
        <f t="shared" si="8"/>
        <v>65422</v>
      </c>
      <c r="K57" s="1">
        <f t="shared" si="16"/>
        <v>0</v>
      </c>
    </row>
    <row r="58" spans="1:11" x14ac:dyDescent="0.25">
      <c r="A58" s="12">
        <f t="shared" si="9"/>
        <v>65788</v>
      </c>
      <c r="B58" s="5">
        <f t="shared" si="10"/>
        <v>56</v>
      </c>
      <c r="C58" s="3">
        <f t="shared" si="17"/>
        <v>0</v>
      </c>
      <c r="D58" s="3">
        <f t="shared" si="11"/>
        <v>0</v>
      </c>
      <c r="E58" s="3">
        <f t="shared" si="12"/>
        <v>0</v>
      </c>
      <c r="F58" s="3">
        <f t="shared" si="13"/>
        <v>0</v>
      </c>
      <c r="G58" s="3">
        <f t="shared" si="18"/>
        <v>0</v>
      </c>
      <c r="H58" s="3">
        <f t="shared" si="14"/>
        <v>0</v>
      </c>
      <c r="I58" s="1">
        <f t="shared" si="15"/>
        <v>0</v>
      </c>
      <c r="J58" s="13">
        <f t="shared" si="8"/>
        <v>65788</v>
      </c>
      <c r="K58" s="1">
        <f t="shared" si="16"/>
        <v>0</v>
      </c>
    </row>
    <row r="59" spans="1:11" x14ac:dyDescent="0.25">
      <c r="A59" s="12">
        <f t="shared" si="9"/>
        <v>66154</v>
      </c>
      <c r="B59" s="5">
        <f t="shared" si="10"/>
        <v>57</v>
      </c>
      <c r="C59" s="3">
        <f t="shared" si="17"/>
        <v>0</v>
      </c>
      <c r="D59" s="3">
        <f t="shared" si="11"/>
        <v>0</v>
      </c>
      <c r="E59" s="3">
        <f t="shared" si="12"/>
        <v>0</v>
      </c>
      <c r="F59" s="3">
        <f t="shared" si="13"/>
        <v>0</v>
      </c>
      <c r="G59" s="3">
        <f t="shared" si="18"/>
        <v>0</v>
      </c>
      <c r="H59" s="3">
        <f t="shared" si="14"/>
        <v>0</v>
      </c>
      <c r="I59" s="1">
        <f t="shared" si="15"/>
        <v>0</v>
      </c>
      <c r="J59" s="13">
        <f t="shared" si="8"/>
        <v>66154</v>
      </c>
      <c r="K59" s="1">
        <f t="shared" si="16"/>
        <v>0</v>
      </c>
    </row>
    <row r="60" spans="1:11" x14ac:dyDescent="0.25">
      <c r="A60" s="12">
        <f t="shared" si="9"/>
        <v>66520</v>
      </c>
      <c r="B60" s="5">
        <f t="shared" si="10"/>
        <v>58</v>
      </c>
      <c r="C60" s="3">
        <f t="shared" si="17"/>
        <v>0</v>
      </c>
      <c r="D60" s="3">
        <f t="shared" si="11"/>
        <v>0</v>
      </c>
      <c r="E60" s="3">
        <f t="shared" si="12"/>
        <v>0</v>
      </c>
      <c r="F60" s="3">
        <f t="shared" si="13"/>
        <v>0</v>
      </c>
      <c r="G60" s="3">
        <f t="shared" si="18"/>
        <v>0</v>
      </c>
      <c r="H60" s="3">
        <f t="shared" si="14"/>
        <v>0</v>
      </c>
      <c r="I60" s="1">
        <f t="shared" si="15"/>
        <v>0</v>
      </c>
      <c r="J60" s="13">
        <f t="shared" si="8"/>
        <v>66520</v>
      </c>
      <c r="K60" s="1">
        <f t="shared" si="16"/>
        <v>0</v>
      </c>
    </row>
    <row r="61" spans="1:11" x14ac:dyDescent="0.25">
      <c r="A61" s="13" t="s">
        <v>11</v>
      </c>
      <c r="E61" s="1">
        <f>SUM(E2:E60)</f>
        <v>1534910.2478011982</v>
      </c>
      <c r="F61" s="1">
        <f>SUM(F2:F60)</f>
        <v>6650000</v>
      </c>
      <c r="G61" s="1">
        <f>SUM(G2:G60)</f>
        <v>4865823.3688345607</v>
      </c>
      <c r="H61" s="1">
        <f>SUM(H2:H60)</f>
        <v>5126184.8788879206</v>
      </c>
      <c r="I61" s="1">
        <f>SUM(I2:I60)</f>
        <v>0</v>
      </c>
      <c r="J61" s="13">
        <f>MIN(J2:J60)</f>
        <v>52246</v>
      </c>
      <c r="K61" s="1">
        <f>SUM(K2:K60)</f>
        <v>1234358.2225880595</v>
      </c>
    </row>
    <row r="62" spans="1:11" x14ac:dyDescent="0.25">
      <c r="F62" s="1">
        <f>IF(H60&gt;0,"Nicht möglich",F61+I61)</f>
        <v>6650000</v>
      </c>
      <c r="G62" s="1"/>
      <c r="I62" s="1">
        <f>IF(H60&gt;0,"Nicht möglich",H61+I61)</f>
        <v>5126184.8788879206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2"/>
  <sheetViews>
    <sheetView workbookViewId="0">
      <pane ySplit="1" topLeftCell="A38" activePane="bottomLeft" state="frozen"/>
      <selection pane="bottomLeft" activeCell="G64" sqref="G64"/>
    </sheetView>
  </sheetViews>
  <sheetFormatPr baseColWidth="10" defaultRowHeight="15" x14ac:dyDescent="0.25"/>
  <cols>
    <col min="1" max="1" width="5.140625" style="13" customWidth="1"/>
    <col min="4" max="4" width="13.5703125" customWidth="1"/>
    <col min="5" max="5" width="11.28515625" customWidth="1"/>
    <col min="9" max="9" width="14.85546875" customWidth="1"/>
    <col min="10" max="10" width="11.42578125" style="13"/>
  </cols>
  <sheetData>
    <row r="1" spans="1:11" s="7" customFormat="1" ht="54" customHeight="1" x14ac:dyDescent="0.25">
      <c r="A1" s="11" t="s">
        <v>8</v>
      </c>
      <c r="B1" s="6" t="s">
        <v>39</v>
      </c>
      <c r="C1" s="6" t="s">
        <v>41</v>
      </c>
      <c r="D1" s="6" t="s">
        <v>51</v>
      </c>
      <c r="E1" s="6" t="s">
        <v>50</v>
      </c>
      <c r="F1" s="6" t="s">
        <v>28</v>
      </c>
      <c r="G1" s="6" t="s">
        <v>40</v>
      </c>
      <c r="H1" s="6" t="s">
        <v>46</v>
      </c>
      <c r="I1" s="7" t="s">
        <v>52</v>
      </c>
      <c r="J1" s="14" t="s">
        <v>55</v>
      </c>
      <c r="K1" s="7" t="s">
        <v>60</v>
      </c>
    </row>
    <row r="2" spans="1:11" x14ac:dyDescent="0.25">
      <c r="A2" s="12">
        <v>45292</v>
      </c>
      <c r="B2" s="5">
        <v>0</v>
      </c>
      <c r="C2" s="3">
        <f>IF(B2&lt;Einzelschritte,SanierungssummeGemeinde/Einzelschritte*(1-FörderungSanierung)*(1+Inflation+KostenexplosionSanierung)^B2,0)-D2</f>
        <v>1093000.8999999999</v>
      </c>
      <c r="D2" s="3">
        <f t="shared" ref="D2:D33" si="0">IF(B2&lt;Einzelschritte,Eigenanteil,0)</f>
        <v>0</v>
      </c>
      <c r="E2" s="3">
        <f t="shared" ref="E2:E33" si="1">C2*Zinssatz</f>
        <v>43720.036</v>
      </c>
      <c r="F2" s="3">
        <f t="shared" ref="F2:F33" si="2">IF(C2&gt;0,Kreditdienst,0)</f>
        <v>350000</v>
      </c>
      <c r="G2" s="3">
        <f>F2-E2</f>
        <v>306279.96399999998</v>
      </c>
      <c r="H2" s="3">
        <f t="shared" ref="H2:H33" si="3">F2*(1-Inflation)^B2</f>
        <v>350000</v>
      </c>
      <c r="I2" s="1">
        <f t="shared" ref="I2:I33" si="4">D2*(1-Inflation)^B2</f>
        <v>0</v>
      </c>
      <c r="J2" s="13" t="b">
        <f>IF(B2&gt;0,IF(G2=0,A2,J1))</f>
        <v>0</v>
      </c>
      <c r="K2" s="1">
        <f t="shared" ref="K2:K33" si="5">E2*(1-Inflation)^B2</f>
        <v>43720.036</v>
      </c>
    </row>
    <row r="3" spans="1:11" x14ac:dyDescent="0.25">
      <c r="A3" s="12">
        <f>A2+366</f>
        <v>45658</v>
      </c>
      <c r="B3" s="5">
        <f>B2+1</f>
        <v>1</v>
      </c>
      <c r="C3" s="3">
        <f t="shared" ref="C3:C34" si="6">IF(B3&lt;Einzelschritte,SanierungssummeGemeinde/Einzelschritte*(1-FörderungSanierung)*(1+Inflation+KostenexplosionSanierung)^B3,0)+C2-G2-D3</f>
        <v>1967161.9080000001</v>
      </c>
      <c r="D3" s="3">
        <f t="shared" si="0"/>
        <v>0</v>
      </c>
      <c r="E3" s="3">
        <f t="shared" si="1"/>
        <v>78686.476320000002</v>
      </c>
      <c r="F3" s="3">
        <f t="shared" si="2"/>
        <v>350000</v>
      </c>
      <c r="G3" s="3">
        <f t="shared" ref="G3:G34" si="7">IF((F3-E3)&lt;C3,F3-E3,C3)</f>
        <v>271313.52367999998</v>
      </c>
      <c r="H3" s="3">
        <f t="shared" si="3"/>
        <v>339500</v>
      </c>
      <c r="I3" s="1">
        <f t="shared" si="4"/>
        <v>0</v>
      </c>
      <c r="J3" s="13" t="b">
        <f t="shared" ref="J3:J60" si="8">IF(B3&gt;0,IF(G3=0,A3,J2))</f>
        <v>0</v>
      </c>
      <c r="K3" s="1">
        <f t="shared" si="5"/>
        <v>76325.882030399996</v>
      </c>
    </row>
    <row r="4" spans="1:11" x14ac:dyDescent="0.25">
      <c r="A4" s="12">
        <f t="shared" ref="A4:A60" si="9">A3+366</f>
        <v>46024</v>
      </c>
      <c r="B4" s="5">
        <f t="shared" ref="B4:B60" si="10">B3+1</f>
        <v>2</v>
      </c>
      <c r="C4" s="3">
        <f t="shared" si="6"/>
        <v>2970724.6340799998</v>
      </c>
      <c r="D4" s="3">
        <f t="shared" si="0"/>
        <v>0</v>
      </c>
      <c r="E4" s="3">
        <f t="shared" si="1"/>
        <v>118828.98536319999</v>
      </c>
      <c r="F4" s="3">
        <f t="shared" si="2"/>
        <v>350000</v>
      </c>
      <c r="G4" s="3">
        <f t="shared" si="7"/>
        <v>231171.01463680001</v>
      </c>
      <c r="H4" s="3">
        <f t="shared" si="3"/>
        <v>329315</v>
      </c>
      <c r="I4" s="1">
        <f t="shared" si="4"/>
        <v>0</v>
      </c>
      <c r="J4" s="13" t="b">
        <f t="shared" si="8"/>
        <v>0</v>
      </c>
      <c r="K4" s="1">
        <f t="shared" si="5"/>
        <v>111806.19232823486</v>
      </c>
    </row>
    <row r="5" spans="1:11" x14ac:dyDescent="0.25">
      <c r="A5" s="12">
        <f t="shared" si="9"/>
        <v>46390</v>
      </c>
      <c r="B5" s="5">
        <f t="shared" si="10"/>
        <v>3</v>
      </c>
      <c r="C5" s="3">
        <f t="shared" si="6"/>
        <v>4116419.9691839996</v>
      </c>
      <c r="D5" s="3">
        <f t="shared" si="0"/>
        <v>0</v>
      </c>
      <c r="E5" s="3">
        <f t="shared" si="1"/>
        <v>164656.79876735999</v>
      </c>
      <c r="F5" s="3">
        <f t="shared" si="2"/>
        <v>350000</v>
      </c>
      <c r="G5" s="3">
        <f t="shared" si="7"/>
        <v>185343.20123264001</v>
      </c>
      <c r="H5" s="3">
        <f t="shared" si="3"/>
        <v>319435.55</v>
      </c>
      <c r="I5" s="1">
        <f t="shared" si="4"/>
        <v>0</v>
      </c>
      <c r="J5" s="13" t="b">
        <f t="shared" si="8"/>
        <v>0</v>
      </c>
      <c r="K5" s="1">
        <f t="shared" si="5"/>
        <v>150277.81450140272</v>
      </c>
    </row>
    <row r="6" spans="1:11" x14ac:dyDescent="0.25">
      <c r="A6" s="12">
        <f t="shared" si="9"/>
        <v>46756</v>
      </c>
      <c r="B6" s="5">
        <f t="shared" si="10"/>
        <v>4</v>
      </c>
      <c r="C6" s="3">
        <f t="shared" si="6"/>
        <v>5418092.4256714238</v>
      </c>
      <c r="D6" s="3">
        <f t="shared" si="0"/>
        <v>0</v>
      </c>
      <c r="E6" s="3">
        <f t="shared" si="1"/>
        <v>216723.69702685694</v>
      </c>
      <c r="F6" s="3">
        <f t="shared" si="2"/>
        <v>350000</v>
      </c>
      <c r="G6" s="3">
        <f t="shared" si="7"/>
        <v>133276.30297314306</v>
      </c>
      <c r="H6" s="3">
        <f t="shared" si="3"/>
        <v>309852.48349999997</v>
      </c>
      <c r="I6" s="1">
        <f t="shared" si="4"/>
        <v>0</v>
      </c>
      <c r="J6" s="13" t="b">
        <f t="shared" si="8"/>
        <v>0</v>
      </c>
      <c r="K6" s="1">
        <f t="shared" si="5"/>
        <v>191863.93073449482</v>
      </c>
    </row>
    <row r="7" spans="1:11" x14ac:dyDescent="0.25">
      <c r="A7" s="12">
        <f t="shared" si="9"/>
        <v>47122</v>
      </c>
      <c r="B7" s="5">
        <f t="shared" si="10"/>
        <v>5</v>
      </c>
      <c r="C7" s="3">
        <f t="shared" si="6"/>
        <v>5284816.122698281</v>
      </c>
      <c r="D7" s="3">
        <f t="shared" si="0"/>
        <v>0</v>
      </c>
      <c r="E7" s="3">
        <f t="shared" si="1"/>
        <v>211392.64490793124</v>
      </c>
      <c r="F7" s="3">
        <f t="shared" si="2"/>
        <v>350000</v>
      </c>
      <c r="G7" s="3">
        <f t="shared" si="7"/>
        <v>138607.35509206876</v>
      </c>
      <c r="H7" s="3">
        <f t="shared" si="3"/>
        <v>300556.90899499995</v>
      </c>
      <c r="I7" s="1">
        <f t="shared" si="4"/>
        <v>0</v>
      </c>
      <c r="J7" s="13" t="b">
        <f t="shared" si="8"/>
        <v>0</v>
      </c>
      <c r="K7" s="1">
        <f t="shared" si="5"/>
        <v>181530.05696515838</v>
      </c>
    </row>
    <row r="8" spans="1:11" x14ac:dyDescent="0.25">
      <c r="A8" s="12">
        <f t="shared" si="9"/>
        <v>47488</v>
      </c>
      <c r="B8" s="5">
        <f t="shared" si="10"/>
        <v>6</v>
      </c>
      <c r="C8" s="3">
        <f t="shared" si="6"/>
        <v>5146208.7676062118</v>
      </c>
      <c r="D8" s="3">
        <f t="shared" si="0"/>
        <v>0</v>
      </c>
      <c r="E8" s="3">
        <f t="shared" si="1"/>
        <v>205848.35070424847</v>
      </c>
      <c r="F8" s="3">
        <f t="shared" si="2"/>
        <v>350000</v>
      </c>
      <c r="G8" s="3">
        <f t="shared" si="7"/>
        <v>144151.64929575153</v>
      </c>
      <c r="H8" s="3">
        <f t="shared" si="3"/>
        <v>291540.20172514999</v>
      </c>
      <c r="I8" s="1">
        <f t="shared" si="4"/>
        <v>0</v>
      </c>
      <c r="J8" s="13" t="b">
        <f t="shared" si="8"/>
        <v>0</v>
      </c>
      <c r="K8" s="1">
        <f t="shared" si="5"/>
        <v>171465.91339744575</v>
      </c>
    </row>
    <row r="9" spans="1:11" x14ac:dyDescent="0.25">
      <c r="A9" s="12">
        <f t="shared" si="9"/>
        <v>47854</v>
      </c>
      <c r="B9" s="5">
        <f t="shared" si="10"/>
        <v>7</v>
      </c>
      <c r="C9" s="3">
        <f t="shared" si="6"/>
        <v>5002057.1183104599</v>
      </c>
      <c r="D9" s="3">
        <f t="shared" si="0"/>
        <v>0</v>
      </c>
      <c r="E9" s="3">
        <f t="shared" si="1"/>
        <v>200082.2847324184</v>
      </c>
      <c r="F9" s="3">
        <f t="shared" si="2"/>
        <v>350000</v>
      </c>
      <c r="G9" s="3">
        <f t="shared" si="7"/>
        <v>149917.7152675816</v>
      </c>
      <c r="H9" s="3">
        <f t="shared" si="3"/>
        <v>282793.99567339546</v>
      </c>
      <c r="I9" s="1">
        <f t="shared" si="4"/>
        <v>0</v>
      </c>
      <c r="J9" s="13" t="b">
        <f t="shared" si="8"/>
        <v>0</v>
      </c>
      <c r="K9" s="1">
        <f t="shared" si="5"/>
        <v>161663.05360840744</v>
      </c>
    </row>
    <row r="10" spans="1:11" x14ac:dyDescent="0.25">
      <c r="A10" s="12">
        <f t="shared" si="9"/>
        <v>48220</v>
      </c>
      <c r="B10" s="5">
        <f t="shared" si="10"/>
        <v>8</v>
      </c>
      <c r="C10" s="3">
        <f t="shared" si="6"/>
        <v>4852139.403042878</v>
      </c>
      <c r="D10" s="3">
        <f t="shared" si="0"/>
        <v>0</v>
      </c>
      <c r="E10" s="3">
        <f t="shared" si="1"/>
        <v>194085.57612171513</v>
      </c>
      <c r="F10" s="3">
        <f t="shared" si="2"/>
        <v>350000</v>
      </c>
      <c r="G10" s="3">
        <f t="shared" si="7"/>
        <v>155914.42387828487</v>
      </c>
      <c r="H10" s="3">
        <f t="shared" si="3"/>
        <v>274310.17580319359</v>
      </c>
      <c r="I10" s="1">
        <f t="shared" si="4"/>
        <v>0</v>
      </c>
      <c r="J10" s="13" t="b">
        <f t="shared" si="8"/>
        <v>0</v>
      </c>
      <c r="K10" s="1">
        <f t="shared" si="5"/>
        <v>152113.2814480337</v>
      </c>
    </row>
    <row r="11" spans="1:11" x14ac:dyDescent="0.25">
      <c r="A11" s="12">
        <f t="shared" si="9"/>
        <v>48586</v>
      </c>
      <c r="B11" s="5">
        <f t="shared" si="10"/>
        <v>9</v>
      </c>
      <c r="C11" s="3">
        <f t="shared" si="6"/>
        <v>4696224.9791645929</v>
      </c>
      <c r="D11" s="3">
        <f t="shared" si="0"/>
        <v>0</v>
      </c>
      <c r="E11" s="3">
        <f t="shared" si="1"/>
        <v>187848.99916658373</v>
      </c>
      <c r="F11" s="3">
        <f t="shared" si="2"/>
        <v>350000</v>
      </c>
      <c r="G11" s="3">
        <f t="shared" si="7"/>
        <v>162151.00083341627</v>
      </c>
      <c r="H11" s="3">
        <f t="shared" si="3"/>
        <v>266080.8705290978</v>
      </c>
      <c r="I11" s="1">
        <f t="shared" si="4"/>
        <v>0</v>
      </c>
      <c r="J11" s="13" t="b">
        <f t="shared" si="8"/>
        <v>0</v>
      </c>
      <c r="K11" s="1">
        <f t="shared" si="5"/>
        <v>142808.64350361246</v>
      </c>
    </row>
    <row r="12" spans="1:11" x14ac:dyDescent="0.25">
      <c r="A12" s="12">
        <f t="shared" si="9"/>
        <v>48952</v>
      </c>
      <c r="B12" s="5">
        <f t="shared" si="10"/>
        <v>10</v>
      </c>
      <c r="C12" s="3">
        <f t="shared" si="6"/>
        <v>4534073.9783311766</v>
      </c>
      <c r="D12" s="3">
        <f t="shared" si="0"/>
        <v>0</v>
      </c>
      <c r="E12" s="3">
        <f t="shared" si="1"/>
        <v>181362.95913324706</v>
      </c>
      <c r="F12" s="3">
        <f t="shared" si="2"/>
        <v>350000</v>
      </c>
      <c r="G12" s="3">
        <f t="shared" si="7"/>
        <v>168637.04086675294</v>
      </c>
      <c r="H12" s="3">
        <f t="shared" si="3"/>
        <v>258098.44441322488</v>
      </c>
      <c r="I12" s="1">
        <f t="shared" si="4"/>
        <v>0</v>
      </c>
      <c r="J12" s="13" t="b">
        <f t="shared" si="8"/>
        <v>0</v>
      </c>
      <c r="K12" s="1">
        <f t="shared" si="5"/>
        <v>133741.42178991524</v>
      </c>
    </row>
    <row r="13" spans="1:11" x14ac:dyDescent="0.25">
      <c r="A13" s="12">
        <f t="shared" si="9"/>
        <v>49318</v>
      </c>
      <c r="B13" s="5">
        <f t="shared" si="10"/>
        <v>11</v>
      </c>
      <c r="C13" s="3">
        <f t="shared" si="6"/>
        <v>4365436.9374644235</v>
      </c>
      <c r="D13" s="3">
        <f t="shared" si="0"/>
        <v>0</v>
      </c>
      <c r="E13" s="3">
        <f t="shared" si="1"/>
        <v>174617.47749857695</v>
      </c>
      <c r="F13" s="3">
        <f t="shared" si="2"/>
        <v>350000</v>
      </c>
      <c r="G13" s="3">
        <f t="shared" si="7"/>
        <v>175382.52250142305</v>
      </c>
      <c r="H13" s="3">
        <f t="shared" si="3"/>
        <v>250355.49108082813</v>
      </c>
      <c r="I13" s="1">
        <f t="shared" si="4"/>
        <v>0</v>
      </c>
      <c r="J13" s="13" t="b">
        <f t="shared" si="8"/>
        <v>0</v>
      </c>
      <c r="K13" s="1">
        <f t="shared" si="5"/>
        <v>124904.12665843338</v>
      </c>
    </row>
    <row r="14" spans="1:11" x14ac:dyDescent="0.25">
      <c r="A14" s="12">
        <f t="shared" si="9"/>
        <v>49684</v>
      </c>
      <c r="B14" s="5">
        <f t="shared" si="10"/>
        <v>12</v>
      </c>
      <c r="C14" s="3">
        <f t="shared" si="6"/>
        <v>4190054.4149630005</v>
      </c>
      <c r="D14" s="3">
        <f t="shared" si="0"/>
        <v>0</v>
      </c>
      <c r="E14" s="3">
        <f t="shared" si="1"/>
        <v>167602.17659852002</v>
      </c>
      <c r="F14" s="3">
        <f t="shared" si="2"/>
        <v>350000</v>
      </c>
      <c r="G14" s="3">
        <f t="shared" si="7"/>
        <v>182397.82340147998</v>
      </c>
      <c r="H14" s="3">
        <f t="shared" si="3"/>
        <v>242844.82634840324</v>
      </c>
      <c r="I14" s="1">
        <f t="shared" si="4"/>
        <v>0</v>
      </c>
      <c r="J14" s="13" t="b">
        <f t="shared" si="8"/>
        <v>0</v>
      </c>
      <c r="K14" s="1">
        <f t="shared" si="5"/>
        <v>116289.48991909144</v>
      </c>
    </row>
    <row r="15" spans="1:11" x14ac:dyDescent="0.25">
      <c r="A15" s="12">
        <f t="shared" si="9"/>
        <v>50050</v>
      </c>
      <c r="B15" s="5">
        <f t="shared" si="10"/>
        <v>13</v>
      </c>
      <c r="C15" s="3">
        <f t="shared" si="6"/>
        <v>4007656.5915615205</v>
      </c>
      <c r="D15" s="3">
        <f t="shared" si="0"/>
        <v>0</v>
      </c>
      <c r="E15" s="3">
        <f t="shared" si="1"/>
        <v>160306.26366246081</v>
      </c>
      <c r="F15" s="3">
        <f t="shared" si="2"/>
        <v>350000</v>
      </c>
      <c r="G15" s="3">
        <f t="shared" si="7"/>
        <v>189693.73633753919</v>
      </c>
      <c r="H15" s="3">
        <f t="shared" si="3"/>
        <v>235559.48155795116</v>
      </c>
      <c r="I15" s="1">
        <f t="shared" si="4"/>
        <v>0</v>
      </c>
      <c r="J15" s="13" t="b">
        <f t="shared" si="8"/>
        <v>0</v>
      </c>
      <c r="K15" s="1">
        <f t="shared" si="5"/>
        <v>107890.45816806141</v>
      </c>
    </row>
    <row r="16" spans="1:11" x14ac:dyDescent="0.25">
      <c r="A16" s="12">
        <f t="shared" si="9"/>
        <v>50416</v>
      </c>
      <c r="B16" s="5">
        <f t="shared" si="10"/>
        <v>14</v>
      </c>
      <c r="C16" s="3">
        <f t="shared" si="6"/>
        <v>3817962.8552239812</v>
      </c>
      <c r="D16" s="3">
        <f t="shared" si="0"/>
        <v>0</v>
      </c>
      <c r="E16" s="3">
        <f t="shared" si="1"/>
        <v>152718.51420895924</v>
      </c>
      <c r="F16" s="3">
        <f t="shared" si="2"/>
        <v>350000</v>
      </c>
      <c r="G16" s="3">
        <f t="shared" si="7"/>
        <v>197281.48579104076</v>
      </c>
      <c r="H16" s="3">
        <f t="shared" si="3"/>
        <v>228492.69711121262</v>
      </c>
      <c r="I16" s="1">
        <f t="shared" si="4"/>
        <v>0</v>
      </c>
      <c r="J16" s="13" t="b">
        <f t="shared" si="8"/>
        <v>0</v>
      </c>
      <c r="K16" s="1">
        <f t="shared" si="5"/>
        <v>99700.186315491839</v>
      </c>
    </row>
    <row r="17" spans="1:11" x14ac:dyDescent="0.25">
      <c r="A17" s="12">
        <f t="shared" si="9"/>
        <v>50782</v>
      </c>
      <c r="B17" s="5">
        <f t="shared" si="10"/>
        <v>15</v>
      </c>
      <c r="C17" s="3">
        <f t="shared" si="6"/>
        <v>3620681.3694329406</v>
      </c>
      <c r="D17" s="3">
        <f t="shared" si="0"/>
        <v>0</v>
      </c>
      <c r="E17" s="3">
        <f t="shared" si="1"/>
        <v>144827.25477731763</v>
      </c>
      <c r="F17" s="3">
        <f t="shared" si="2"/>
        <v>350000</v>
      </c>
      <c r="G17" s="3">
        <f t="shared" si="7"/>
        <v>205172.74522268237</v>
      </c>
      <c r="H17" s="3">
        <f t="shared" si="3"/>
        <v>221637.91619787624</v>
      </c>
      <c r="I17" s="1">
        <f t="shared" si="4"/>
        <v>0</v>
      </c>
      <c r="J17" s="13" t="b">
        <f t="shared" si="8"/>
        <v>0</v>
      </c>
      <c r="K17" s="1">
        <f t="shared" si="5"/>
        <v>91712.031307153127</v>
      </c>
    </row>
    <row r="18" spans="1:11" x14ac:dyDescent="0.25">
      <c r="A18" s="12">
        <f t="shared" si="9"/>
        <v>51148</v>
      </c>
      <c r="B18" s="5">
        <f t="shared" si="10"/>
        <v>16</v>
      </c>
      <c r="C18" s="3">
        <f t="shared" si="6"/>
        <v>3415508.624210258</v>
      </c>
      <c r="D18" s="3">
        <f t="shared" si="0"/>
        <v>0</v>
      </c>
      <c r="E18" s="3">
        <f t="shared" si="1"/>
        <v>136620.34496841033</v>
      </c>
      <c r="F18" s="3">
        <f t="shared" si="2"/>
        <v>350000</v>
      </c>
      <c r="G18" s="3">
        <f t="shared" si="7"/>
        <v>213379.65503158967</v>
      </c>
      <c r="H18" s="3">
        <f t="shared" si="3"/>
        <v>214988.77871193996</v>
      </c>
      <c r="I18" s="1">
        <f t="shared" si="4"/>
        <v>0</v>
      </c>
      <c r="J18" s="13" t="b">
        <f t="shared" si="8"/>
        <v>0</v>
      </c>
      <c r="K18" s="1">
        <f t="shared" si="5"/>
        <v>83919.546034178478</v>
      </c>
    </row>
    <row r="19" spans="1:11" x14ac:dyDescent="0.25">
      <c r="A19" s="12">
        <f t="shared" si="9"/>
        <v>51514</v>
      </c>
      <c r="B19" s="5">
        <f t="shared" si="10"/>
        <v>17</v>
      </c>
      <c r="C19" s="3">
        <f t="shared" si="6"/>
        <v>3202128.9691786682</v>
      </c>
      <c r="D19" s="3">
        <f t="shared" si="0"/>
        <v>0</v>
      </c>
      <c r="E19" s="3">
        <f t="shared" si="1"/>
        <v>128085.15876714673</v>
      </c>
      <c r="F19" s="3">
        <f t="shared" si="2"/>
        <v>350000</v>
      </c>
      <c r="G19" s="3">
        <f t="shared" si="7"/>
        <v>221914.84123285327</v>
      </c>
      <c r="H19" s="3">
        <f t="shared" si="3"/>
        <v>208539.11535058176</v>
      </c>
      <c r="I19" s="1">
        <f t="shared" si="4"/>
        <v>0</v>
      </c>
      <c r="J19" s="13" t="b">
        <f t="shared" si="8"/>
        <v>0</v>
      </c>
      <c r="K19" s="1">
        <f t="shared" si="5"/>
        <v>76316.473425255972</v>
      </c>
    </row>
    <row r="20" spans="1:11" x14ac:dyDescent="0.25">
      <c r="A20" s="12">
        <f t="shared" si="9"/>
        <v>51880</v>
      </c>
      <c r="B20" s="5">
        <f t="shared" si="10"/>
        <v>18</v>
      </c>
      <c r="C20" s="3">
        <f t="shared" si="6"/>
        <v>2980214.1279458147</v>
      </c>
      <c r="D20" s="3">
        <f t="shared" si="0"/>
        <v>0</v>
      </c>
      <c r="E20" s="3">
        <f t="shared" si="1"/>
        <v>119208.56511783259</v>
      </c>
      <c r="F20" s="3">
        <f t="shared" si="2"/>
        <v>350000</v>
      </c>
      <c r="G20" s="3">
        <f t="shared" si="7"/>
        <v>230791.43488216741</v>
      </c>
      <c r="H20" s="3">
        <f t="shared" si="3"/>
        <v>202282.94189006431</v>
      </c>
      <c r="I20" s="1">
        <f t="shared" si="4"/>
        <v>0</v>
      </c>
      <c r="J20" s="13" t="b">
        <f t="shared" si="8"/>
        <v>0</v>
      </c>
      <c r="K20" s="1">
        <f t="shared" si="5"/>
        <v>68896.740715795648</v>
      </c>
    </row>
    <row r="21" spans="1:11" x14ac:dyDescent="0.25">
      <c r="A21" s="12">
        <f t="shared" si="9"/>
        <v>52246</v>
      </c>
      <c r="B21" s="5">
        <f t="shared" si="10"/>
        <v>19</v>
      </c>
      <c r="C21" s="3">
        <f t="shared" si="6"/>
        <v>2749422.6930636475</v>
      </c>
      <c r="D21" s="3">
        <f t="shared" si="0"/>
        <v>0</v>
      </c>
      <c r="E21" s="3">
        <f t="shared" si="1"/>
        <v>109976.9077225459</v>
      </c>
      <c r="F21" s="3">
        <f t="shared" si="2"/>
        <v>350000</v>
      </c>
      <c r="G21" s="3">
        <f t="shared" si="7"/>
        <v>240023.0922774541</v>
      </c>
      <c r="H21" s="3">
        <f t="shared" si="3"/>
        <v>196214.45363336237</v>
      </c>
      <c r="I21" s="1">
        <f t="shared" si="4"/>
        <v>0</v>
      </c>
      <c r="J21" s="13" t="b">
        <f t="shared" si="8"/>
        <v>0</v>
      </c>
      <c r="K21" s="1">
        <f t="shared" si="5"/>
        <v>61654.453888760152</v>
      </c>
    </row>
    <row r="22" spans="1:11" x14ac:dyDescent="0.25">
      <c r="A22" s="12">
        <f t="shared" si="9"/>
        <v>52612</v>
      </c>
      <c r="B22" s="5">
        <f t="shared" si="10"/>
        <v>20</v>
      </c>
      <c r="C22" s="3">
        <f t="shared" si="6"/>
        <v>2509399.6007861933</v>
      </c>
      <c r="D22" s="3">
        <f t="shared" si="0"/>
        <v>0</v>
      </c>
      <c r="E22" s="3">
        <f t="shared" si="1"/>
        <v>100375.98403144773</v>
      </c>
      <c r="F22" s="3">
        <f t="shared" si="2"/>
        <v>350000</v>
      </c>
      <c r="G22" s="3">
        <f t="shared" si="7"/>
        <v>249624.01596855227</v>
      </c>
      <c r="H22" s="3">
        <f t="shared" si="3"/>
        <v>190328.0200243615</v>
      </c>
      <c r="I22" s="1">
        <f t="shared" si="4"/>
        <v>0</v>
      </c>
      <c r="J22" s="13" t="b">
        <f t="shared" si="8"/>
        <v>0</v>
      </c>
      <c r="K22" s="1">
        <f t="shared" si="5"/>
        <v>54583.892282006782</v>
      </c>
    </row>
    <row r="23" spans="1:11" x14ac:dyDescent="0.25">
      <c r="A23" s="12">
        <f t="shared" si="9"/>
        <v>52978</v>
      </c>
      <c r="B23" s="5">
        <f t="shared" si="10"/>
        <v>21</v>
      </c>
      <c r="C23" s="3">
        <f t="shared" si="6"/>
        <v>2259775.5848176409</v>
      </c>
      <c r="D23" s="3">
        <f t="shared" si="0"/>
        <v>0</v>
      </c>
      <c r="E23" s="3">
        <f t="shared" si="1"/>
        <v>90391.02339270564</v>
      </c>
      <c r="F23" s="3">
        <f t="shared" si="2"/>
        <v>350000</v>
      </c>
      <c r="G23" s="3">
        <f t="shared" si="7"/>
        <v>259608.97660729435</v>
      </c>
      <c r="H23" s="3">
        <f t="shared" si="3"/>
        <v>184618.17942363065</v>
      </c>
      <c r="I23" s="1">
        <f t="shared" si="4"/>
        <v>0</v>
      </c>
      <c r="J23" s="13" t="b">
        <f t="shared" si="8"/>
        <v>0</v>
      </c>
      <c r="K23" s="1">
        <f t="shared" si="5"/>
        <v>47679.503357143214</v>
      </c>
    </row>
    <row r="24" spans="1:11" x14ac:dyDescent="0.25">
      <c r="A24" s="12">
        <f t="shared" si="9"/>
        <v>53344</v>
      </c>
      <c r="B24" s="5">
        <f t="shared" si="10"/>
        <v>22</v>
      </c>
      <c r="C24" s="3">
        <f t="shared" si="6"/>
        <v>2000166.6082103467</v>
      </c>
      <c r="D24" s="3">
        <f t="shared" si="0"/>
        <v>0</v>
      </c>
      <c r="E24" s="3">
        <f t="shared" si="1"/>
        <v>80006.66432841387</v>
      </c>
      <c r="F24" s="3">
        <f t="shared" si="2"/>
        <v>350000</v>
      </c>
      <c r="G24" s="3">
        <f t="shared" si="7"/>
        <v>269993.3356715861</v>
      </c>
      <c r="H24" s="3">
        <f t="shared" si="3"/>
        <v>179079.63404092172</v>
      </c>
      <c r="I24" s="1">
        <f t="shared" si="4"/>
        <v>0</v>
      </c>
      <c r="J24" s="13" t="b">
        <f t="shared" si="8"/>
        <v>0</v>
      </c>
      <c r="K24" s="1">
        <f t="shared" si="5"/>
        <v>40935.897625049205</v>
      </c>
    </row>
    <row r="25" spans="1:11" x14ac:dyDescent="0.25">
      <c r="A25" s="12">
        <f t="shared" si="9"/>
        <v>53710</v>
      </c>
      <c r="B25" s="5">
        <f t="shared" si="10"/>
        <v>23</v>
      </c>
      <c r="C25" s="3">
        <f t="shared" si="6"/>
        <v>1730173.2725387607</v>
      </c>
      <c r="D25" s="3">
        <f t="shared" si="0"/>
        <v>0</v>
      </c>
      <c r="E25" s="3">
        <f t="shared" si="1"/>
        <v>69206.930901550426</v>
      </c>
      <c r="F25" s="3">
        <f t="shared" si="2"/>
        <v>350000</v>
      </c>
      <c r="G25" s="3">
        <f t="shared" si="7"/>
        <v>280793.06909844954</v>
      </c>
      <c r="H25" s="3">
        <f t="shared" si="3"/>
        <v>173707.24501969406</v>
      </c>
      <c r="I25" s="1">
        <f t="shared" si="4"/>
        <v>0</v>
      </c>
      <c r="J25" s="13" t="b">
        <f t="shared" si="8"/>
        <v>0</v>
      </c>
      <c r="K25" s="1">
        <f t="shared" si="5"/>
        <v>34347.843723361875</v>
      </c>
    </row>
    <row r="26" spans="1:11" x14ac:dyDescent="0.25">
      <c r="A26" s="12">
        <f t="shared" si="9"/>
        <v>54076</v>
      </c>
      <c r="B26" s="5">
        <f t="shared" si="10"/>
        <v>24</v>
      </c>
      <c r="C26" s="3">
        <f t="shared" si="6"/>
        <v>1449380.2034403111</v>
      </c>
      <c r="D26" s="3">
        <f t="shared" si="0"/>
        <v>0</v>
      </c>
      <c r="E26" s="3">
        <f t="shared" si="1"/>
        <v>57975.208137612448</v>
      </c>
      <c r="F26" s="3">
        <f t="shared" si="2"/>
        <v>350000</v>
      </c>
      <c r="G26" s="3">
        <f t="shared" si="7"/>
        <v>292024.79186238756</v>
      </c>
      <c r="H26" s="3">
        <f t="shared" si="3"/>
        <v>168496.02766910323</v>
      </c>
      <c r="I26" s="1">
        <f t="shared" si="4"/>
        <v>0</v>
      </c>
      <c r="J26" s="13" t="b">
        <f t="shared" si="8"/>
        <v>0</v>
      </c>
      <c r="K26" s="1">
        <f t="shared" si="5"/>
        <v>27910.263641363334</v>
      </c>
    </row>
    <row r="27" spans="1:11" x14ac:dyDescent="0.25">
      <c r="A27" s="12">
        <f t="shared" si="9"/>
        <v>54442</v>
      </c>
      <c r="B27" s="5">
        <f t="shared" si="10"/>
        <v>25</v>
      </c>
      <c r="C27" s="3">
        <f t="shared" si="6"/>
        <v>1157355.4115779237</v>
      </c>
      <c r="D27" s="3">
        <f t="shared" si="0"/>
        <v>0</v>
      </c>
      <c r="E27" s="3">
        <f t="shared" si="1"/>
        <v>46294.216463116951</v>
      </c>
      <c r="F27" s="3">
        <f t="shared" si="2"/>
        <v>350000</v>
      </c>
      <c r="G27" s="3">
        <f t="shared" si="7"/>
        <v>303705.78353688307</v>
      </c>
      <c r="H27" s="3">
        <f t="shared" si="3"/>
        <v>163441.14683903012</v>
      </c>
      <c r="I27" s="1">
        <f t="shared" si="4"/>
        <v>0</v>
      </c>
      <c r="J27" s="13" t="b">
        <f t="shared" si="8"/>
        <v>0</v>
      </c>
      <c r="K27" s="1">
        <f t="shared" si="5"/>
        <v>21618.228087846124</v>
      </c>
    </row>
    <row r="28" spans="1:11" x14ac:dyDescent="0.25">
      <c r="A28" s="12">
        <f t="shared" si="9"/>
        <v>54808</v>
      </c>
      <c r="B28" s="5">
        <f t="shared" si="10"/>
        <v>26</v>
      </c>
      <c r="C28" s="3">
        <f t="shared" si="6"/>
        <v>853649.62804104062</v>
      </c>
      <c r="D28" s="3">
        <f t="shared" si="0"/>
        <v>0</v>
      </c>
      <c r="E28" s="3">
        <f t="shared" si="1"/>
        <v>34145.985121641628</v>
      </c>
      <c r="F28" s="3">
        <f t="shared" si="2"/>
        <v>350000</v>
      </c>
      <c r="G28" s="3">
        <f t="shared" si="7"/>
        <v>315854.01487835834</v>
      </c>
      <c r="H28" s="3">
        <f t="shared" si="3"/>
        <v>158537.91243385925</v>
      </c>
      <c r="I28" s="1">
        <f t="shared" si="4"/>
        <v>0</v>
      </c>
      <c r="J28" s="13" t="b">
        <f t="shared" si="8"/>
        <v>0</v>
      </c>
      <c r="K28" s="1">
        <f t="shared" si="5"/>
        <v>15466.951997664803</v>
      </c>
    </row>
    <row r="29" spans="1:11" x14ac:dyDescent="0.25">
      <c r="A29" s="12">
        <f t="shared" si="9"/>
        <v>55174</v>
      </c>
      <c r="B29" s="5">
        <f t="shared" si="10"/>
        <v>27</v>
      </c>
      <c r="C29" s="3">
        <f t="shared" si="6"/>
        <v>537795.61316268228</v>
      </c>
      <c r="D29" s="3">
        <f t="shared" si="0"/>
        <v>0</v>
      </c>
      <c r="E29" s="3">
        <f t="shared" si="1"/>
        <v>21511.824526507291</v>
      </c>
      <c r="F29" s="3">
        <f t="shared" si="2"/>
        <v>350000</v>
      </c>
      <c r="G29" s="3">
        <f t="shared" si="7"/>
        <v>328488.17547349271</v>
      </c>
      <c r="H29" s="3">
        <f t="shared" si="3"/>
        <v>153781.77506084344</v>
      </c>
      <c r="I29" s="1">
        <f t="shared" si="4"/>
        <v>0</v>
      </c>
      <c r="J29" s="13" t="b">
        <f t="shared" si="8"/>
        <v>0</v>
      </c>
      <c r="K29" s="1">
        <f t="shared" si="5"/>
        <v>9451.7901728105135</v>
      </c>
    </row>
    <row r="30" spans="1:11" x14ac:dyDescent="0.25">
      <c r="A30" s="12">
        <f t="shared" si="9"/>
        <v>55540</v>
      </c>
      <c r="B30" s="5">
        <f t="shared" si="10"/>
        <v>28</v>
      </c>
      <c r="C30" s="3">
        <f t="shared" si="6"/>
        <v>209307.43768918957</v>
      </c>
      <c r="D30" s="3">
        <f t="shared" si="0"/>
        <v>0</v>
      </c>
      <c r="E30" s="3">
        <f t="shared" si="1"/>
        <v>8372.2975075675822</v>
      </c>
      <c r="F30" s="3">
        <f t="shared" si="2"/>
        <v>350000</v>
      </c>
      <c r="G30" s="3">
        <f t="shared" si="7"/>
        <v>209307.43768918957</v>
      </c>
      <c r="H30" s="3">
        <f t="shared" si="3"/>
        <v>149168.32180901815</v>
      </c>
      <c r="I30" s="1">
        <f t="shared" si="4"/>
        <v>0</v>
      </c>
      <c r="J30" s="13" t="b">
        <f t="shared" si="8"/>
        <v>0</v>
      </c>
      <c r="K30" s="1">
        <f t="shared" si="5"/>
        <v>3568.2330539705185</v>
      </c>
    </row>
    <row r="31" spans="1:11" x14ac:dyDescent="0.25">
      <c r="A31" s="12">
        <f t="shared" si="9"/>
        <v>55906</v>
      </c>
      <c r="B31" s="5">
        <f t="shared" si="10"/>
        <v>29</v>
      </c>
      <c r="C31" s="3">
        <f t="shared" si="6"/>
        <v>0</v>
      </c>
      <c r="D31" s="3">
        <f t="shared" si="0"/>
        <v>0</v>
      </c>
      <c r="E31" s="3">
        <f t="shared" si="1"/>
        <v>0</v>
      </c>
      <c r="F31" s="3">
        <f t="shared" si="2"/>
        <v>0</v>
      </c>
      <c r="G31" s="3">
        <f t="shared" si="7"/>
        <v>0</v>
      </c>
      <c r="H31" s="3">
        <f t="shared" si="3"/>
        <v>0</v>
      </c>
      <c r="I31" s="1">
        <f t="shared" si="4"/>
        <v>0</v>
      </c>
      <c r="J31" s="13">
        <f t="shared" si="8"/>
        <v>55906</v>
      </c>
      <c r="K31" s="1">
        <f t="shared" si="5"/>
        <v>0</v>
      </c>
    </row>
    <row r="32" spans="1:11" x14ac:dyDescent="0.25">
      <c r="A32" s="12">
        <f t="shared" si="9"/>
        <v>56272</v>
      </c>
      <c r="B32" s="5">
        <f t="shared" si="10"/>
        <v>30</v>
      </c>
      <c r="C32" s="3">
        <f t="shared" si="6"/>
        <v>0</v>
      </c>
      <c r="D32" s="3">
        <f t="shared" si="0"/>
        <v>0</v>
      </c>
      <c r="E32" s="3">
        <f t="shared" si="1"/>
        <v>0</v>
      </c>
      <c r="F32" s="3">
        <f t="shared" si="2"/>
        <v>0</v>
      </c>
      <c r="G32" s="3">
        <f t="shared" si="7"/>
        <v>0</v>
      </c>
      <c r="H32" s="3">
        <f t="shared" si="3"/>
        <v>0</v>
      </c>
      <c r="I32" s="1">
        <f t="shared" si="4"/>
        <v>0</v>
      </c>
      <c r="J32" s="13">
        <f t="shared" si="8"/>
        <v>56272</v>
      </c>
      <c r="K32" s="1">
        <f t="shared" si="5"/>
        <v>0</v>
      </c>
    </row>
    <row r="33" spans="1:11" x14ac:dyDescent="0.25">
      <c r="A33" s="12">
        <f t="shared" si="9"/>
        <v>56638</v>
      </c>
      <c r="B33" s="5">
        <f t="shared" si="10"/>
        <v>31</v>
      </c>
      <c r="C33" s="3">
        <f t="shared" si="6"/>
        <v>0</v>
      </c>
      <c r="D33" s="3">
        <f t="shared" si="0"/>
        <v>0</v>
      </c>
      <c r="E33" s="3">
        <f t="shared" si="1"/>
        <v>0</v>
      </c>
      <c r="F33" s="3">
        <f t="shared" si="2"/>
        <v>0</v>
      </c>
      <c r="G33" s="3">
        <f t="shared" si="7"/>
        <v>0</v>
      </c>
      <c r="H33" s="3">
        <f t="shared" si="3"/>
        <v>0</v>
      </c>
      <c r="I33" s="1">
        <f t="shared" si="4"/>
        <v>0</v>
      </c>
      <c r="J33" s="13">
        <f t="shared" si="8"/>
        <v>56638</v>
      </c>
      <c r="K33" s="1">
        <f t="shared" si="5"/>
        <v>0</v>
      </c>
    </row>
    <row r="34" spans="1:11" x14ac:dyDescent="0.25">
      <c r="A34" s="12">
        <f t="shared" si="9"/>
        <v>57004</v>
      </c>
      <c r="B34" s="5">
        <f t="shared" si="10"/>
        <v>32</v>
      </c>
      <c r="C34" s="3">
        <f t="shared" si="6"/>
        <v>0</v>
      </c>
      <c r="D34" s="3">
        <f t="shared" ref="D34:D60" si="11">IF(B34&lt;Einzelschritte,Eigenanteil,0)</f>
        <v>0</v>
      </c>
      <c r="E34" s="3">
        <f t="shared" ref="E34:E60" si="12">C34*Zinssatz</f>
        <v>0</v>
      </c>
      <c r="F34" s="3">
        <f t="shared" ref="F34:F60" si="13">IF(C34&gt;0,Kreditdienst,0)</f>
        <v>0</v>
      </c>
      <c r="G34" s="3">
        <f t="shared" si="7"/>
        <v>0</v>
      </c>
      <c r="H34" s="3">
        <f t="shared" ref="H34:H60" si="14">F34*(1-Inflation)^B34</f>
        <v>0</v>
      </c>
      <c r="I34" s="1">
        <f t="shared" ref="I34:I60" si="15">D34*(1-Inflation)^B34</f>
        <v>0</v>
      </c>
      <c r="J34" s="13">
        <f t="shared" si="8"/>
        <v>57004</v>
      </c>
      <c r="K34" s="1">
        <f t="shared" ref="K34:K60" si="16">E34*(1-Inflation)^B34</f>
        <v>0</v>
      </c>
    </row>
    <row r="35" spans="1:11" x14ac:dyDescent="0.25">
      <c r="A35" s="12">
        <f t="shared" si="9"/>
        <v>57370</v>
      </c>
      <c r="B35" s="5">
        <f t="shared" si="10"/>
        <v>33</v>
      </c>
      <c r="C35" s="3">
        <f t="shared" ref="C35:C60" si="17">IF(B35&lt;Einzelschritte,SanierungssummeGemeinde/Einzelschritte*(1-FörderungSanierung)*(1+Inflation+KostenexplosionSanierung)^B35,0)+C34-G34-D35</f>
        <v>0</v>
      </c>
      <c r="D35" s="3">
        <f t="shared" si="11"/>
        <v>0</v>
      </c>
      <c r="E35" s="3">
        <f t="shared" si="12"/>
        <v>0</v>
      </c>
      <c r="F35" s="3">
        <f t="shared" si="13"/>
        <v>0</v>
      </c>
      <c r="G35" s="3">
        <f t="shared" ref="G35:G60" si="18">IF((F35-E35)&lt;C35,F35-E35,C35)</f>
        <v>0</v>
      </c>
      <c r="H35" s="3">
        <f t="shared" si="14"/>
        <v>0</v>
      </c>
      <c r="I35" s="1">
        <f t="shared" si="15"/>
        <v>0</v>
      </c>
      <c r="J35" s="13">
        <f t="shared" si="8"/>
        <v>57370</v>
      </c>
      <c r="K35" s="1">
        <f t="shared" si="16"/>
        <v>0</v>
      </c>
    </row>
    <row r="36" spans="1:11" x14ac:dyDescent="0.25">
      <c r="A36" s="12">
        <f t="shared" si="9"/>
        <v>57736</v>
      </c>
      <c r="B36" s="5">
        <f t="shared" si="10"/>
        <v>34</v>
      </c>
      <c r="C36" s="3">
        <f t="shared" si="17"/>
        <v>0</v>
      </c>
      <c r="D36" s="3">
        <f t="shared" si="11"/>
        <v>0</v>
      </c>
      <c r="E36" s="3">
        <f t="shared" si="12"/>
        <v>0</v>
      </c>
      <c r="F36" s="3">
        <f t="shared" si="13"/>
        <v>0</v>
      </c>
      <c r="G36" s="3">
        <f t="shared" si="18"/>
        <v>0</v>
      </c>
      <c r="H36" s="3">
        <f t="shared" si="14"/>
        <v>0</v>
      </c>
      <c r="I36" s="1">
        <f t="shared" si="15"/>
        <v>0</v>
      </c>
      <c r="J36" s="13">
        <f t="shared" si="8"/>
        <v>57736</v>
      </c>
      <c r="K36" s="1">
        <f t="shared" si="16"/>
        <v>0</v>
      </c>
    </row>
    <row r="37" spans="1:11" x14ac:dyDescent="0.25">
      <c r="A37" s="12">
        <f t="shared" si="9"/>
        <v>58102</v>
      </c>
      <c r="B37" s="5">
        <f t="shared" si="10"/>
        <v>35</v>
      </c>
      <c r="C37" s="3">
        <f t="shared" si="17"/>
        <v>0</v>
      </c>
      <c r="D37" s="3">
        <f t="shared" si="11"/>
        <v>0</v>
      </c>
      <c r="E37" s="3">
        <f t="shared" si="12"/>
        <v>0</v>
      </c>
      <c r="F37" s="3">
        <f t="shared" si="13"/>
        <v>0</v>
      </c>
      <c r="G37" s="3">
        <f t="shared" si="18"/>
        <v>0</v>
      </c>
      <c r="H37" s="3">
        <f t="shared" si="14"/>
        <v>0</v>
      </c>
      <c r="I37" s="1">
        <f t="shared" si="15"/>
        <v>0</v>
      </c>
      <c r="J37" s="13">
        <f t="shared" si="8"/>
        <v>58102</v>
      </c>
      <c r="K37" s="1">
        <f t="shared" si="16"/>
        <v>0</v>
      </c>
    </row>
    <row r="38" spans="1:11" x14ac:dyDescent="0.25">
      <c r="A38" s="12">
        <f t="shared" si="9"/>
        <v>58468</v>
      </c>
      <c r="B38" s="5">
        <f t="shared" si="10"/>
        <v>36</v>
      </c>
      <c r="C38" s="3">
        <f t="shared" si="17"/>
        <v>0</v>
      </c>
      <c r="D38" s="3">
        <f t="shared" si="11"/>
        <v>0</v>
      </c>
      <c r="E38" s="3">
        <f t="shared" si="12"/>
        <v>0</v>
      </c>
      <c r="F38" s="3">
        <f t="shared" si="13"/>
        <v>0</v>
      </c>
      <c r="G38" s="3">
        <f t="shared" si="18"/>
        <v>0</v>
      </c>
      <c r="H38" s="3">
        <f t="shared" si="14"/>
        <v>0</v>
      </c>
      <c r="I38" s="1">
        <f t="shared" si="15"/>
        <v>0</v>
      </c>
      <c r="J38" s="13">
        <f t="shared" si="8"/>
        <v>58468</v>
      </c>
      <c r="K38" s="1">
        <f t="shared" si="16"/>
        <v>0</v>
      </c>
    </row>
    <row r="39" spans="1:11" x14ac:dyDescent="0.25">
      <c r="A39" s="12">
        <f t="shared" si="9"/>
        <v>58834</v>
      </c>
      <c r="B39" s="5">
        <f t="shared" si="10"/>
        <v>37</v>
      </c>
      <c r="C39" s="3">
        <f t="shared" si="17"/>
        <v>0</v>
      </c>
      <c r="D39" s="3">
        <f t="shared" si="11"/>
        <v>0</v>
      </c>
      <c r="E39" s="3">
        <f t="shared" si="12"/>
        <v>0</v>
      </c>
      <c r="F39" s="3">
        <f t="shared" si="13"/>
        <v>0</v>
      </c>
      <c r="G39" s="3">
        <f t="shared" si="18"/>
        <v>0</v>
      </c>
      <c r="H39" s="3">
        <f t="shared" si="14"/>
        <v>0</v>
      </c>
      <c r="I39" s="1">
        <f t="shared" si="15"/>
        <v>0</v>
      </c>
      <c r="J39" s="13">
        <f t="shared" si="8"/>
        <v>58834</v>
      </c>
      <c r="K39" s="1">
        <f t="shared" si="16"/>
        <v>0</v>
      </c>
    </row>
    <row r="40" spans="1:11" x14ac:dyDescent="0.25">
      <c r="A40" s="12">
        <f t="shared" si="9"/>
        <v>59200</v>
      </c>
      <c r="B40" s="5">
        <f t="shared" si="10"/>
        <v>38</v>
      </c>
      <c r="C40" s="3">
        <f t="shared" si="17"/>
        <v>0</v>
      </c>
      <c r="D40" s="3">
        <f t="shared" si="11"/>
        <v>0</v>
      </c>
      <c r="E40" s="3">
        <f t="shared" si="12"/>
        <v>0</v>
      </c>
      <c r="F40" s="3">
        <f t="shared" si="13"/>
        <v>0</v>
      </c>
      <c r="G40" s="3">
        <f t="shared" si="18"/>
        <v>0</v>
      </c>
      <c r="H40" s="3">
        <f t="shared" si="14"/>
        <v>0</v>
      </c>
      <c r="I40" s="1">
        <f t="shared" si="15"/>
        <v>0</v>
      </c>
      <c r="J40" s="13">
        <f t="shared" si="8"/>
        <v>59200</v>
      </c>
      <c r="K40" s="1">
        <f t="shared" si="16"/>
        <v>0</v>
      </c>
    </row>
    <row r="41" spans="1:11" x14ac:dyDescent="0.25">
      <c r="A41" s="12">
        <f t="shared" si="9"/>
        <v>59566</v>
      </c>
      <c r="B41" s="5">
        <f t="shared" si="10"/>
        <v>39</v>
      </c>
      <c r="C41" s="3">
        <f t="shared" si="17"/>
        <v>0</v>
      </c>
      <c r="D41" s="3">
        <f t="shared" si="11"/>
        <v>0</v>
      </c>
      <c r="E41" s="3">
        <f t="shared" si="12"/>
        <v>0</v>
      </c>
      <c r="F41" s="3">
        <f t="shared" si="13"/>
        <v>0</v>
      </c>
      <c r="G41" s="3">
        <f t="shared" si="18"/>
        <v>0</v>
      </c>
      <c r="H41" s="3">
        <f t="shared" si="14"/>
        <v>0</v>
      </c>
      <c r="I41" s="1">
        <f t="shared" si="15"/>
        <v>0</v>
      </c>
      <c r="J41" s="13">
        <f t="shared" si="8"/>
        <v>59566</v>
      </c>
      <c r="K41" s="1">
        <f t="shared" si="16"/>
        <v>0</v>
      </c>
    </row>
    <row r="42" spans="1:11" x14ac:dyDescent="0.25">
      <c r="A42" s="12">
        <f t="shared" si="9"/>
        <v>59932</v>
      </c>
      <c r="B42" s="5">
        <f t="shared" si="10"/>
        <v>40</v>
      </c>
      <c r="C42" s="3">
        <f t="shared" si="17"/>
        <v>0</v>
      </c>
      <c r="D42" s="3">
        <f t="shared" si="11"/>
        <v>0</v>
      </c>
      <c r="E42" s="3">
        <f t="shared" si="12"/>
        <v>0</v>
      </c>
      <c r="F42" s="3">
        <f t="shared" si="13"/>
        <v>0</v>
      </c>
      <c r="G42" s="3">
        <f t="shared" si="18"/>
        <v>0</v>
      </c>
      <c r="H42" s="3">
        <f t="shared" si="14"/>
        <v>0</v>
      </c>
      <c r="I42" s="1">
        <f t="shared" si="15"/>
        <v>0</v>
      </c>
      <c r="J42" s="13">
        <f t="shared" si="8"/>
        <v>59932</v>
      </c>
      <c r="K42" s="1">
        <f t="shared" si="16"/>
        <v>0</v>
      </c>
    </row>
    <row r="43" spans="1:11" x14ac:dyDescent="0.25">
      <c r="A43" s="12">
        <f t="shared" si="9"/>
        <v>60298</v>
      </c>
      <c r="B43" s="5">
        <f t="shared" si="10"/>
        <v>41</v>
      </c>
      <c r="C43" s="3">
        <f t="shared" si="17"/>
        <v>0</v>
      </c>
      <c r="D43" s="3">
        <f t="shared" si="11"/>
        <v>0</v>
      </c>
      <c r="E43" s="3">
        <f t="shared" si="12"/>
        <v>0</v>
      </c>
      <c r="F43" s="3">
        <f t="shared" si="13"/>
        <v>0</v>
      </c>
      <c r="G43" s="3">
        <f t="shared" si="18"/>
        <v>0</v>
      </c>
      <c r="H43" s="3">
        <f t="shared" si="14"/>
        <v>0</v>
      </c>
      <c r="I43" s="1">
        <f t="shared" si="15"/>
        <v>0</v>
      </c>
      <c r="J43" s="13">
        <f t="shared" si="8"/>
        <v>60298</v>
      </c>
      <c r="K43" s="1">
        <f t="shared" si="16"/>
        <v>0</v>
      </c>
    </row>
    <row r="44" spans="1:11" x14ac:dyDescent="0.25">
      <c r="A44" s="12">
        <f t="shared" si="9"/>
        <v>60664</v>
      </c>
      <c r="B44" s="5">
        <f t="shared" si="10"/>
        <v>42</v>
      </c>
      <c r="C44" s="3">
        <f t="shared" si="17"/>
        <v>0</v>
      </c>
      <c r="D44" s="3">
        <f t="shared" si="11"/>
        <v>0</v>
      </c>
      <c r="E44" s="3">
        <f t="shared" si="12"/>
        <v>0</v>
      </c>
      <c r="F44" s="3">
        <f t="shared" si="13"/>
        <v>0</v>
      </c>
      <c r="G44" s="3">
        <f t="shared" si="18"/>
        <v>0</v>
      </c>
      <c r="H44" s="3">
        <f t="shared" si="14"/>
        <v>0</v>
      </c>
      <c r="I44" s="1">
        <f t="shared" si="15"/>
        <v>0</v>
      </c>
      <c r="J44" s="13">
        <f t="shared" si="8"/>
        <v>60664</v>
      </c>
      <c r="K44" s="1">
        <f t="shared" si="16"/>
        <v>0</v>
      </c>
    </row>
    <row r="45" spans="1:11" x14ac:dyDescent="0.25">
      <c r="A45" s="12">
        <f t="shared" si="9"/>
        <v>61030</v>
      </c>
      <c r="B45" s="5">
        <f t="shared" si="10"/>
        <v>43</v>
      </c>
      <c r="C45" s="3">
        <f t="shared" si="17"/>
        <v>0</v>
      </c>
      <c r="D45" s="3">
        <f t="shared" si="11"/>
        <v>0</v>
      </c>
      <c r="E45" s="3">
        <f t="shared" si="12"/>
        <v>0</v>
      </c>
      <c r="F45" s="3">
        <f t="shared" si="13"/>
        <v>0</v>
      </c>
      <c r="G45" s="3">
        <f t="shared" si="18"/>
        <v>0</v>
      </c>
      <c r="H45" s="3">
        <f t="shared" si="14"/>
        <v>0</v>
      </c>
      <c r="I45" s="1">
        <f t="shared" si="15"/>
        <v>0</v>
      </c>
      <c r="J45" s="13">
        <f t="shared" si="8"/>
        <v>61030</v>
      </c>
      <c r="K45" s="1">
        <f t="shared" si="16"/>
        <v>0</v>
      </c>
    </row>
    <row r="46" spans="1:11" x14ac:dyDescent="0.25">
      <c r="A46" s="12">
        <f t="shared" si="9"/>
        <v>61396</v>
      </c>
      <c r="B46" s="5">
        <f t="shared" si="10"/>
        <v>44</v>
      </c>
      <c r="C46" s="3">
        <f t="shared" si="17"/>
        <v>0</v>
      </c>
      <c r="D46" s="3">
        <f t="shared" si="11"/>
        <v>0</v>
      </c>
      <c r="E46" s="3">
        <f t="shared" si="12"/>
        <v>0</v>
      </c>
      <c r="F46" s="3">
        <f t="shared" si="13"/>
        <v>0</v>
      </c>
      <c r="G46" s="3">
        <f t="shared" si="18"/>
        <v>0</v>
      </c>
      <c r="H46" s="3">
        <f t="shared" si="14"/>
        <v>0</v>
      </c>
      <c r="I46" s="1">
        <f t="shared" si="15"/>
        <v>0</v>
      </c>
      <c r="J46" s="13">
        <f t="shared" si="8"/>
        <v>61396</v>
      </c>
      <c r="K46" s="1">
        <f t="shared" si="16"/>
        <v>0</v>
      </c>
    </row>
    <row r="47" spans="1:11" x14ac:dyDescent="0.25">
      <c r="A47" s="12">
        <f t="shared" si="9"/>
        <v>61762</v>
      </c>
      <c r="B47" s="5">
        <f t="shared" si="10"/>
        <v>45</v>
      </c>
      <c r="C47" s="3">
        <f t="shared" si="17"/>
        <v>0</v>
      </c>
      <c r="D47" s="3">
        <f t="shared" si="11"/>
        <v>0</v>
      </c>
      <c r="E47" s="3">
        <f t="shared" si="12"/>
        <v>0</v>
      </c>
      <c r="F47" s="3">
        <f t="shared" si="13"/>
        <v>0</v>
      </c>
      <c r="G47" s="3">
        <f t="shared" si="18"/>
        <v>0</v>
      </c>
      <c r="H47" s="3">
        <f t="shared" si="14"/>
        <v>0</v>
      </c>
      <c r="I47" s="1">
        <f t="shared" si="15"/>
        <v>0</v>
      </c>
      <c r="J47" s="13">
        <f t="shared" si="8"/>
        <v>61762</v>
      </c>
      <c r="K47" s="1">
        <f t="shared" si="16"/>
        <v>0</v>
      </c>
    </row>
    <row r="48" spans="1:11" x14ac:dyDescent="0.25">
      <c r="A48" s="12">
        <f t="shared" si="9"/>
        <v>62128</v>
      </c>
      <c r="B48" s="5">
        <f t="shared" si="10"/>
        <v>46</v>
      </c>
      <c r="C48" s="3">
        <f t="shared" si="17"/>
        <v>0</v>
      </c>
      <c r="D48" s="3">
        <f t="shared" si="11"/>
        <v>0</v>
      </c>
      <c r="E48" s="3">
        <f t="shared" si="12"/>
        <v>0</v>
      </c>
      <c r="F48" s="3">
        <f t="shared" si="13"/>
        <v>0</v>
      </c>
      <c r="G48" s="3">
        <f t="shared" si="18"/>
        <v>0</v>
      </c>
      <c r="H48" s="3">
        <f t="shared" si="14"/>
        <v>0</v>
      </c>
      <c r="I48" s="1">
        <f t="shared" si="15"/>
        <v>0</v>
      </c>
      <c r="J48" s="13">
        <f t="shared" si="8"/>
        <v>62128</v>
      </c>
      <c r="K48" s="1">
        <f t="shared" si="16"/>
        <v>0</v>
      </c>
    </row>
    <row r="49" spans="1:11" x14ac:dyDescent="0.25">
      <c r="A49" s="12">
        <f t="shared" si="9"/>
        <v>62494</v>
      </c>
      <c r="B49" s="5">
        <f t="shared" si="10"/>
        <v>47</v>
      </c>
      <c r="C49" s="3">
        <f t="shared" si="17"/>
        <v>0</v>
      </c>
      <c r="D49" s="3">
        <f t="shared" si="11"/>
        <v>0</v>
      </c>
      <c r="E49" s="3">
        <f t="shared" si="12"/>
        <v>0</v>
      </c>
      <c r="F49" s="3">
        <f t="shared" si="13"/>
        <v>0</v>
      </c>
      <c r="G49" s="3">
        <f t="shared" si="18"/>
        <v>0</v>
      </c>
      <c r="H49" s="3">
        <f t="shared" si="14"/>
        <v>0</v>
      </c>
      <c r="I49" s="1">
        <f t="shared" si="15"/>
        <v>0</v>
      </c>
      <c r="J49" s="13">
        <f t="shared" si="8"/>
        <v>62494</v>
      </c>
      <c r="K49" s="1">
        <f t="shared" si="16"/>
        <v>0</v>
      </c>
    </row>
    <row r="50" spans="1:11" x14ac:dyDescent="0.25">
      <c r="A50" s="12">
        <f t="shared" si="9"/>
        <v>62860</v>
      </c>
      <c r="B50" s="5">
        <f t="shared" si="10"/>
        <v>48</v>
      </c>
      <c r="C50" s="3">
        <f t="shared" si="17"/>
        <v>0</v>
      </c>
      <c r="D50" s="3">
        <f t="shared" si="11"/>
        <v>0</v>
      </c>
      <c r="E50" s="3">
        <f t="shared" si="12"/>
        <v>0</v>
      </c>
      <c r="F50" s="3">
        <f t="shared" si="13"/>
        <v>0</v>
      </c>
      <c r="G50" s="3">
        <f t="shared" si="18"/>
        <v>0</v>
      </c>
      <c r="H50" s="3">
        <f t="shared" si="14"/>
        <v>0</v>
      </c>
      <c r="I50" s="1">
        <f t="shared" si="15"/>
        <v>0</v>
      </c>
      <c r="J50" s="13">
        <f t="shared" si="8"/>
        <v>62860</v>
      </c>
      <c r="K50" s="1">
        <f t="shared" si="16"/>
        <v>0</v>
      </c>
    </row>
    <row r="51" spans="1:11" x14ac:dyDescent="0.25">
      <c r="A51" s="12">
        <f t="shared" si="9"/>
        <v>63226</v>
      </c>
      <c r="B51" s="5">
        <f t="shared" si="10"/>
        <v>49</v>
      </c>
      <c r="C51" s="3">
        <f t="shared" si="17"/>
        <v>0</v>
      </c>
      <c r="D51" s="3">
        <f t="shared" si="11"/>
        <v>0</v>
      </c>
      <c r="E51" s="3">
        <f t="shared" si="12"/>
        <v>0</v>
      </c>
      <c r="F51" s="3">
        <f t="shared" si="13"/>
        <v>0</v>
      </c>
      <c r="G51" s="3">
        <f t="shared" si="18"/>
        <v>0</v>
      </c>
      <c r="H51" s="3">
        <f t="shared" si="14"/>
        <v>0</v>
      </c>
      <c r="I51" s="1">
        <f t="shared" si="15"/>
        <v>0</v>
      </c>
      <c r="J51" s="13">
        <f t="shared" si="8"/>
        <v>63226</v>
      </c>
      <c r="K51" s="1">
        <f t="shared" si="16"/>
        <v>0</v>
      </c>
    </row>
    <row r="52" spans="1:11" x14ac:dyDescent="0.25">
      <c r="A52" s="12">
        <f t="shared" si="9"/>
        <v>63592</v>
      </c>
      <c r="B52" s="5">
        <f t="shared" si="10"/>
        <v>50</v>
      </c>
      <c r="C52" s="3">
        <f t="shared" si="17"/>
        <v>0</v>
      </c>
      <c r="D52" s="3">
        <f t="shared" si="11"/>
        <v>0</v>
      </c>
      <c r="E52" s="3">
        <f t="shared" si="12"/>
        <v>0</v>
      </c>
      <c r="F52" s="3">
        <f t="shared" si="13"/>
        <v>0</v>
      </c>
      <c r="G52" s="3">
        <f t="shared" si="18"/>
        <v>0</v>
      </c>
      <c r="H52" s="3">
        <f t="shared" si="14"/>
        <v>0</v>
      </c>
      <c r="I52" s="1">
        <f t="shared" si="15"/>
        <v>0</v>
      </c>
      <c r="J52" s="13">
        <f t="shared" si="8"/>
        <v>63592</v>
      </c>
      <c r="K52" s="1">
        <f t="shared" si="16"/>
        <v>0</v>
      </c>
    </row>
    <row r="53" spans="1:11" x14ac:dyDescent="0.25">
      <c r="A53" s="12">
        <f t="shared" si="9"/>
        <v>63958</v>
      </c>
      <c r="B53" s="5">
        <f t="shared" si="10"/>
        <v>51</v>
      </c>
      <c r="C53" s="3">
        <f t="shared" si="17"/>
        <v>0</v>
      </c>
      <c r="D53" s="3">
        <f t="shared" si="11"/>
        <v>0</v>
      </c>
      <c r="E53" s="3">
        <f t="shared" si="12"/>
        <v>0</v>
      </c>
      <c r="F53" s="3">
        <f t="shared" si="13"/>
        <v>0</v>
      </c>
      <c r="G53" s="3">
        <f t="shared" si="18"/>
        <v>0</v>
      </c>
      <c r="H53" s="3">
        <f t="shared" si="14"/>
        <v>0</v>
      </c>
      <c r="I53" s="1">
        <f t="shared" si="15"/>
        <v>0</v>
      </c>
      <c r="J53" s="13">
        <f t="shared" si="8"/>
        <v>63958</v>
      </c>
      <c r="K53" s="1">
        <f t="shared" si="16"/>
        <v>0</v>
      </c>
    </row>
    <row r="54" spans="1:11" x14ac:dyDescent="0.25">
      <c r="A54" s="12">
        <f t="shared" si="9"/>
        <v>64324</v>
      </c>
      <c r="B54" s="5">
        <f t="shared" si="10"/>
        <v>52</v>
      </c>
      <c r="C54" s="3">
        <f t="shared" si="17"/>
        <v>0</v>
      </c>
      <c r="D54" s="3">
        <f t="shared" si="11"/>
        <v>0</v>
      </c>
      <c r="E54" s="3">
        <f t="shared" si="12"/>
        <v>0</v>
      </c>
      <c r="F54" s="3">
        <f t="shared" si="13"/>
        <v>0</v>
      </c>
      <c r="G54" s="3">
        <f t="shared" si="18"/>
        <v>0</v>
      </c>
      <c r="H54" s="3">
        <f t="shared" si="14"/>
        <v>0</v>
      </c>
      <c r="I54" s="1">
        <f t="shared" si="15"/>
        <v>0</v>
      </c>
      <c r="J54" s="13">
        <f t="shared" si="8"/>
        <v>64324</v>
      </c>
      <c r="K54" s="1">
        <f t="shared" si="16"/>
        <v>0</v>
      </c>
    </row>
    <row r="55" spans="1:11" x14ac:dyDescent="0.25">
      <c r="A55" s="12">
        <f t="shared" si="9"/>
        <v>64690</v>
      </c>
      <c r="B55" s="5">
        <f t="shared" si="10"/>
        <v>53</v>
      </c>
      <c r="C55" s="3">
        <f t="shared" si="17"/>
        <v>0</v>
      </c>
      <c r="D55" s="3">
        <f t="shared" si="11"/>
        <v>0</v>
      </c>
      <c r="E55" s="3">
        <f t="shared" si="12"/>
        <v>0</v>
      </c>
      <c r="F55" s="3">
        <f t="shared" si="13"/>
        <v>0</v>
      </c>
      <c r="G55" s="3">
        <f t="shared" si="18"/>
        <v>0</v>
      </c>
      <c r="H55" s="3">
        <f t="shared" si="14"/>
        <v>0</v>
      </c>
      <c r="I55" s="1">
        <f t="shared" si="15"/>
        <v>0</v>
      </c>
      <c r="J55" s="13">
        <f t="shared" si="8"/>
        <v>64690</v>
      </c>
      <c r="K55" s="1">
        <f t="shared" si="16"/>
        <v>0</v>
      </c>
    </row>
    <row r="56" spans="1:11" x14ac:dyDescent="0.25">
      <c r="A56" s="12">
        <f t="shared" si="9"/>
        <v>65056</v>
      </c>
      <c r="B56" s="5">
        <f t="shared" si="10"/>
        <v>54</v>
      </c>
      <c r="C56" s="3">
        <f t="shared" si="17"/>
        <v>0</v>
      </c>
      <c r="D56" s="3">
        <f t="shared" si="11"/>
        <v>0</v>
      </c>
      <c r="E56" s="3">
        <f t="shared" si="12"/>
        <v>0</v>
      </c>
      <c r="F56" s="3">
        <f t="shared" si="13"/>
        <v>0</v>
      </c>
      <c r="G56" s="3">
        <f t="shared" si="18"/>
        <v>0</v>
      </c>
      <c r="H56" s="3">
        <f t="shared" si="14"/>
        <v>0</v>
      </c>
      <c r="I56" s="1">
        <f t="shared" si="15"/>
        <v>0</v>
      </c>
      <c r="J56" s="13">
        <f t="shared" si="8"/>
        <v>65056</v>
      </c>
      <c r="K56" s="1">
        <f t="shared" si="16"/>
        <v>0</v>
      </c>
    </row>
    <row r="57" spans="1:11" x14ac:dyDescent="0.25">
      <c r="A57" s="12">
        <f t="shared" si="9"/>
        <v>65422</v>
      </c>
      <c r="B57" s="5">
        <f t="shared" si="10"/>
        <v>55</v>
      </c>
      <c r="C57" s="3">
        <f t="shared" si="17"/>
        <v>0</v>
      </c>
      <c r="D57" s="3">
        <f t="shared" si="11"/>
        <v>0</v>
      </c>
      <c r="E57" s="3">
        <f t="shared" si="12"/>
        <v>0</v>
      </c>
      <c r="F57" s="3">
        <f t="shared" si="13"/>
        <v>0</v>
      </c>
      <c r="G57" s="3">
        <f t="shared" si="18"/>
        <v>0</v>
      </c>
      <c r="H57" s="3">
        <f t="shared" si="14"/>
        <v>0</v>
      </c>
      <c r="I57" s="1">
        <f t="shared" si="15"/>
        <v>0</v>
      </c>
      <c r="J57" s="13">
        <f t="shared" si="8"/>
        <v>65422</v>
      </c>
      <c r="K57" s="1">
        <f t="shared" si="16"/>
        <v>0</v>
      </c>
    </row>
    <row r="58" spans="1:11" x14ac:dyDescent="0.25">
      <c r="A58" s="12">
        <f t="shared" si="9"/>
        <v>65788</v>
      </c>
      <c r="B58" s="5">
        <f t="shared" si="10"/>
        <v>56</v>
      </c>
      <c r="C58" s="3">
        <f t="shared" si="17"/>
        <v>0</v>
      </c>
      <c r="D58" s="3">
        <f t="shared" si="11"/>
        <v>0</v>
      </c>
      <c r="E58" s="3">
        <f t="shared" si="12"/>
        <v>0</v>
      </c>
      <c r="F58" s="3">
        <f t="shared" si="13"/>
        <v>0</v>
      </c>
      <c r="G58" s="3">
        <f t="shared" si="18"/>
        <v>0</v>
      </c>
      <c r="H58" s="3">
        <f t="shared" si="14"/>
        <v>0</v>
      </c>
      <c r="I58" s="1">
        <f t="shared" si="15"/>
        <v>0</v>
      </c>
      <c r="J58" s="13">
        <f t="shared" si="8"/>
        <v>65788</v>
      </c>
      <c r="K58" s="1">
        <f t="shared" si="16"/>
        <v>0</v>
      </c>
    </row>
    <row r="59" spans="1:11" x14ac:dyDescent="0.25">
      <c r="A59" s="12">
        <f t="shared" si="9"/>
        <v>66154</v>
      </c>
      <c r="B59" s="5">
        <f t="shared" si="10"/>
        <v>57</v>
      </c>
      <c r="C59" s="3">
        <f t="shared" si="17"/>
        <v>0</v>
      </c>
      <c r="D59" s="3">
        <f t="shared" si="11"/>
        <v>0</v>
      </c>
      <c r="E59" s="3">
        <f t="shared" si="12"/>
        <v>0</v>
      </c>
      <c r="F59" s="3">
        <f t="shared" si="13"/>
        <v>0</v>
      </c>
      <c r="G59" s="3">
        <f t="shared" si="18"/>
        <v>0</v>
      </c>
      <c r="H59" s="3">
        <f t="shared" si="14"/>
        <v>0</v>
      </c>
      <c r="I59" s="1">
        <f t="shared" si="15"/>
        <v>0</v>
      </c>
      <c r="J59" s="13">
        <f t="shared" si="8"/>
        <v>66154</v>
      </c>
      <c r="K59" s="1">
        <f t="shared" si="16"/>
        <v>0</v>
      </c>
    </row>
    <row r="60" spans="1:11" x14ac:dyDescent="0.25">
      <c r="A60" s="12">
        <f t="shared" si="9"/>
        <v>66520</v>
      </c>
      <c r="B60" s="5">
        <f t="shared" si="10"/>
        <v>58</v>
      </c>
      <c r="C60" s="3">
        <f t="shared" si="17"/>
        <v>0</v>
      </c>
      <c r="D60" s="3">
        <f t="shared" si="11"/>
        <v>0</v>
      </c>
      <c r="E60" s="3">
        <f t="shared" si="12"/>
        <v>0</v>
      </c>
      <c r="F60" s="3">
        <f t="shared" si="13"/>
        <v>0</v>
      </c>
      <c r="G60" s="3">
        <f t="shared" si="18"/>
        <v>0</v>
      </c>
      <c r="H60" s="3">
        <f t="shared" si="14"/>
        <v>0</v>
      </c>
      <c r="I60" s="1">
        <f t="shared" si="15"/>
        <v>0</v>
      </c>
      <c r="J60" s="13">
        <f t="shared" si="8"/>
        <v>66520</v>
      </c>
      <c r="K60" s="1">
        <f t="shared" si="16"/>
        <v>0</v>
      </c>
    </row>
    <row r="61" spans="1:11" x14ac:dyDescent="0.25">
      <c r="A61" s="13" t="s">
        <v>11</v>
      </c>
      <c r="E61" s="1">
        <f>SUM(E2:E60)</f>
        <v>3605479.6059758943</v>
      </c>
      <c r="F61" s="1">
        <f>SUM(F2:F60)</f>
        <v>10150000</v>
      </c>
      <c r="G61" s="1">
        <f>SUM(G2:G60)</f>
        <v>6412200.1292208619</v>
      </c>
      <c r="H61" s="1">
        <f>SUM(H2:H60)</f>
        <v>6843557.5948417438</v>
      </c>
      <c r="I61" s="1">
        <f>SUM(I2:I60)</f>
        <v>0</v>
      </c>
      <c r="J61" s="13">
        <f>MIN(J2:J60)</f>
        <v>55906</v>
      </c>
      <c r="K61" s="1">
        <f>SUM(K2:K60)</f>
        <v>2604162.3366805431</v>
      </c>
    </row>
    <row r="62" spans="1:11" x14ac:dyDescent="0.25">
      <c r="F62" s="1">
        <f>IF(H60&gt;0,"Nicht möglich",F61+I61)</f>
        <v>10150000</v>
      </c>
      <c r="I62" s="1">
        <f>IF(H60&gt;0,"Nicht möglich",H61+I61)</f>
        <v>6843557.5948417438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6 4 8 W M d I k V q l A A A A 9 g A A A B I A H A B D b 2 5 m a W c v U G F j a 2 F n Z S 5 4 b W w g o h g A K K A U A A A A A A A A A A A A A A A A A A A A A A A A A A A A h Y 8 x D o I w G I W v Q r r T l m o M I T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q h w t Q Y y R S D v D / w B U E s D B B Q A A g A I A M O u P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r j x Y K I p H u A 4 A A A A R A A A A E w A c A E Z v c m 1 1 b G F z L 1 N l Y 3 R p b 2 4 x L m 0 g o h g A K K A U A A A A A A A A A A A A A A A A A A A A A A A A A A A A K 0 5 N L s n M z 1 M I h t C G 1 g B Q S w E C L Q A U A A I A C A D D r j x Y x 0 i R W q U A A A D 2 A A A A E g A A A A A A A A A A A A A A A A A A A A A A Q 2 9 u Z m l n L 1 B h Y 2 t h Z 2 U u e G 1 s U E s B A i 0 A F A A C A A g A w 6 4 8 W A / K 6 a u k A A A A 6 Q A A A B M A A A A A A A A A A A A A A A A A 8 Q A A A F t D b 2 5 0 Z W 5 0 X 1 R 5 c G V z X S 5 4 b W x Q S w E C L Q A U A A I A C A D D r j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k J d 9 r 4 7 3 k e k Z M s h r Q c o d Q A A A A A C A A A A A A A Q Z g A A A A E A A C A A A A D h 8 R f 7 t + B V L l k C N y X C n z I Z e 0 z W G 5 T G f N A N w F Y W F X 1 d K A A A A A A O g A A A A A I A A C A A A A D 6 0 j B D 1 z h r x 5 j O U V K H T F R g J z I E X 9 T x F U 7 + q I F V 1 R q 1 5 1 A A A A D x o t j / 8 N b 5 U 7 l 0 9 t L q v N 2 R n p o d L U v S 4 7 U b 8 H d 7 r z W e b w J 8 5 R O 3 7 4 2 J C 7 1 u t m c z 3 8 p v q j M n z 6 W 1 a C k K U a M w f F E j P q 5 c Q 1 7 o + 4 r w B T r 9 H t t s V U A A A A D n O + S m D 8 v 8 O Z h d 3 D i k k c 8 1 e h 0 E 4 8 B v w 0 T W J h O s v 3 n W 8 2 W N 5 V f a I 2 o U l i V d V / E p w e f W P + Z l Z 5 T x 8 a 0 q n V V i b u f S < / D a t a M a s h u p > 
</file>

<file path=customXml/itemProps1.xml><?xml version="1.0" encoding="utf-8"?>
<ds:datastoreItem xmlns:ds="http://schemas.openxmlformats.org/officeDocument/2006/customXml" ds:itemID="{B8F0EB97-2562-41B0-9A62-2922083FD8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5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20</vt:i4>
      </vt:variant>
    </vt:vector>
  </HeadingPairs>
  <TitlesOfParts>
    <vt:vector size="26" baseType="lpstr">
      <vt:lpstr>Konstanten</vt:lpstr>
      <vt:lpstr>Neubau (mit Zahlen der BI)</vt:lpstr>
      <vt:lpstr>Neubau (mit Zahlen der Gemeinde</vt:lpstr>
      <vt:lpstr>Sanierung (mit Zahlen der BI)</vt:lpstr>
      <vt:lpstr>Sanierung (mit Zahlen der Gemei</vt:lpstr>
      <vt:lpstr>Diagramm</vt:lpstr>
      <vt:lpstr>Eigenanteil</vt:lpstr>
      <vt:lpstr>Einzelschritt</vt:lpstr>
      <vt:lpstr>Einzelschritte</vt:lpstr>
      <vt:lpstr>FörderungNeubau</vt:lpstr>
      <vt:lpstr>FörderungSanierung</vt:lpstr>
      <vt:lpstr>Inflation</vt:lpstr>
      <vt:lpstr>KostenexplosionNeubau</vt:lpstr>
      <vt:lpstr>KostenexplosionSanierung</vt:lpstr>
      <vt:lpstr>Kreditdienst</vt:lpstr>
      <vt:lpstr>NeubauSummeBI</vt:lpstr>
      <vt:lpstr>NeubauSummeGemeinde</vt:lpstr>
      <vt:lpstr>SanierungssummeBI</vt:lpstr>
      <vt:lpstr>SanierungssummeGemeinde</vt:lpstr>
      <vt:lpstr>'Neubau (mit Zahlen der Gemeinde'!Startjahr</vt:lpstr>
      <vt:lpstr>'Sanierung (mit Zahlen der BI)'!Startjahr</vt:lpstr>
      <vt:lpstr>'Sanierung (mit Zahlen der Gemei'!Startjahr</vt:lpstr>
      <vt:lpstr>Startjahr</vt:lpstr>
      <vt:lpstr>Tilgungszeitraum</vt:lpstr>
      <vt:lpstr>Verzögerung</vt:lpstr>
      <vt:lpstr>Zinssatz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 Jahn</dc:creator>
  <cp:lastModifiedBy>Jost Jahn</cp:lastModifiedBy>
  <dcterms:created xsi:type="dcterms:W3CDTF">2024-01-28T01:48:18Z</dcterms:created>
  <dcterms:modified xsi:type="dcterms:W3CDTF">2024-02-01T23:45:52Z</dcterms:modified>
</cp:coreProperties>
</file>